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drawings/drawing3.xml" ContentType="application/vnd.openxmlformats-officedocument.drawing+xml"/>
  <Override PartName="/xl/charts/chart2.xml" ContentType="application/vnd.openxmlformats-officedocument.drawingml.chart+xml"/>
  <Override PartName="/xl/theme/themeOverride2.xml" ContentType="application/vnd.openxmlformats-officedocument.themeOverride+xml"/>
  <Override PartName="/xl/drawings/drawing4.xml" ContentType="application/vnd.openxmlformats-officedocument.drawing+xml"/>
  <Override PartName="/xl/charts/chart3.xml" ContentType="application/vnd.openxmlformats-officedocument.drawingml.chart+xml"/>
  <Override PartName="/xl/theme/themeOverride3.xml" ContentType="application/vnd.openxmlformats-officedocument.themeOverride+xml"/>
  <Override PartName="/xl/drawings/drawing5.xml" ContentType="application/vnd.openxmlformats-officedocument.drawing+xml"/>
  <Override PartName="/xl/charts/chart4.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filterPrivacy="1" codeName="ThisWorkbook" defaultThemeVersion="124226"/>
  <xr:revisionPtr revIDLastSave="0" documentId="13_ncr:1_{C7DC1BA0-315F-447B-9C72-2F92556D0089}" xr6:coauthVersionLast="45" xr6:coauthVersionMax="45" xr10:uidLastSave="{00000000-0000-0000-0000-000000000000}"/>
  <bookViews>
    <workbookView xWindow="-120" yWindow="-120" windowWidth="29040" windowHeight="17640" tabRatio="892" activeTab="2" xr2:uid="{00000000-000D-0000-FFFF-FFFF00000000}"/>
  </bookViews>
  <sheets>
    <sheet name="Anleitung" sheetId="1" r:id="rId1"/>
    <sheet name="Übersicht" sheetId="4" r:id="rId2"/>
    <sheet name="Objektdaten" sheetId="2" r:id="rId3"/>
    <sheet name="T 1.1" sheetId="34" r:id="rId4"/>
    <sheet name="T 1.2" sheetId="43" r:id="rId5"/>
    <sheet name="T 1.3" sheetId="44" r:id="rId6"/>
    <sheet name="G 1.1" sheetId="45" r:id="rId7"/>
    <sheet name="G 1.2" sheetId="46" r:id="rId8"/>
    <sheet name="G 1.3" sheetId="47" r:id="rId9"/>
    <sheet name="G 2.1" sheetId="51" r:id="rId10"/>
    <sheet name="G 2.2" sheetId="52" r:id="rId11"/>
    <sheet name="G 2.3" sheetId="53" r:id="rId12"/>
    <sheet name="G 2.4" sheetId="54" r:id="rId13"/>
    <sheet name="G 3.1" sheetId="55" r:id="rId14"/>
    <sheet name="G 3.2" sheetId="56" r:id="rId15"/>
    <sheet name="W 1.1" sheetId="57" r:id="rId16"/>
    <sheet name="W 1.2" sheetId="58" r:id="rId17"/>
    <sheet name="W 2.1" sheetId="59" r:id="rId18"/>
    <sheet name="W 2.2" sheetId="60" r:id="rId19"/>
    <sheet name="W 2.3" sheetId="61" r:id="rId20"/>
    <sheet name="W 3.1" sheetId="62" r:id="rId21"/>
    <sheet name="U 1.1" sheetId="63" r:id="rId22"/>
    <sheet name="U 1.2" sheetId="64" r:id="rId23"/>
    <sheet name="U 1.3" sheetId="65" r:id="rId24"/>
    <sheet name="U 1.4" sheetId="66" r:id="rId25"/>
    <sheet name="U 1.5" sheetId="67" r:id="rId26"/>
    <sheet name="U 2.1" sheetId="68" r:id="rId27"/>
    <sheet name="U 2.2" sheetId="69" r:id="rId28"/>
    <sheet name="U 2.3" sheetId="70" r:id="rId29"/>
    <sheet name="U 2.4" sheetId="71" r:id="rId30"/>
    <sheet name="U 3.1" sheetId="72" r:id="rId31"/>
    <sheet name="U 3.2" sheetId="73" r:id="rId32"/>
    <sheet name="Massnahmentabelle" sheetId="50" r:id="rId33"/>
    <sheet name="Grafik Kriterien_IST" sheetId="82" r:id="rId34"/>
    <sheet name="Grafik Kriterien_IST Legende" sheetId="83" r:id="rId35"/>
    <sheet name="Grafik Kriterien_IST_SOLL" sheetId="81" r:id="rId36"/>
    <sheet name="Grafik Indikatoren" sheetId="84" r:id="rId37"/>
    <sheet name="Liste_fuer_Grafik" sheetId="41" r:id="rId38"/>
  </sheets>
  <definedNames>
    <definedName name="_xlnm.Print_Titles" localSheetId="32">Massnahmentabelle!$3:$3</definedName>
    <definedName name="Z_DC3FDAFD_04A4_4C51_991C_845D71911EBB_.wvu.PrintArea" localSheetId="6" hidden="1">'G 1.1'!$A$1:$O$9</definedName>
    <definedName name="Z_DC3FDAFD_04A4_4C51_991C_845D71911EBB_.wvu.PrintArea" localSheetId="7" hidden="1">'G 1.2'!$A$1:$O$10</definedName>
    <definedName name="Z_DC3FDAFD_04A4_4C51_991C_845D71911EBB_.wvu.PrintArea" localSheetId="8" hidden="1">'G 1.3'!$A$1:$O$10</definedName>
    <definedName name="Z_DC3FDAFD_04A4_4C51_991C_845D71911EBB_.wvu.PrintArea" localSheetId="9" hidden="1">'G 2.1'!$A$1:$O$9</definedName>
    <definedName name="Z_DC3FDAFD_04A4_4C51_991C_845D71911EBB_.wvu.PrintArea" localSheetId="10" hidden="1">'G 2.2'!$A$1:$O$8</definedName>
    <definedName name="Z_DC3FDAFD_04A4_4C51_991C_845D71911EBB_.wvu.PrintArea" localSheetId="11" hidden="1">'G 2.3'!$A$1:$O$9</definedName>
    <definedName name="Z_DC3FDAFD_04A4_4C51_991C_845D71911EBB_.wvu.PrintArea" localSheetId="12" hidden="1">'G 2.4'!$A$1:$O$11</definedName>
    <definedName name="Z_DC3FDAFD_04A4_4C51_991C_845D71911EBB_.wvu.PrintArea" localSheetId="13" hidden="1">'G 3.1'!$A$1:$O$10</definedName>
    <definedName name="Z_DC3FDAFD_04A4_4C51_991C_845D71911EBB_.wvu.PrintArea" localSheetId="14" hidden="1">'G 3.2'!$A$1:$O$9</definedName>
    <definedName name="Z_DC3FDAFD_04A4_4C51_991C_845D71911EBB_.wvu.PrintArea" localSheetId="36" hidden="1">'Grafik Indikatoren'!#REF!</definedName>
    <definedName name="Z_DC3FDAFD_04A4_4C51_991C_845D71911EBB_.wvu.PrintArea" localSheetId="33" hidden="1">'Grafik Kriterien_IST'!#REF!</definedName>
    <definedName name="Z_DC3FDAFD_04A4_4C51_991C_845D71911EBB_.wvu.PrintArea" localSheetId="34" hidden="1">'Grafik Kriterien_IST Legende'!#REF!</definedName>
    <definedName name="Z_DC3FDAFD_04A4_4C51_991C_845D71911EBB_.wvu.PrintArea" localSheetId="35" hidden="1">'Grafik Kriterien_IST_SOLL'!#REF!</definedName>
    <definedName name="Z_DC3FDAFD_04A4_4C51_991C_845D71911EBB_.wvu.PrintArea" localSheetId="32" hidden="1">Massnahmentabelle!$B$2:$B$81</definedName>
    <definedName name="Z_DC3FDAFD_04A4_4C51_991C_845D71911EBB_.wvu.PrintArea" localSheetId="4" hidden="1">'T 1.2'!$A$1:$O$10</definedName>
    <definedName name="Z_DC3FDAFD_04A4_4C51_991C_845D71911EBB_.wvu.PrintArea" localSheetId="5" hidden="1">'T 1.3'!$A$1:$O$9</definedName>
    <definedName name="Z_DC3FDAFD_04A4_4C51_991C_845D71911EBB_.wvu.PrintArea" localSheetId="21" hidden="1">'U 1.1'!$A$1:$O$10</definedName>
    <definedName name="Z_DC3FDAFD_04A4_4C51_991C_845D71911EBB_.wvu.PrintArea" localSheetId="22" hidden="1">'U 1.2'!$A$1:$O$9</definedName>
    <definedName name="Z_DC3FDAFD_04A4_4C51_991C_845D71911EBB_.wvu.PrintArea" localSheetId="23" hidden="1">'U 1.3'!$A$1:$O$9</definedName>
    <definedName name="Z_DC3FDAFD_04A4_4C51_991C_845D71911EBB_.wvu.PrintArea" localSheetId="24" hidden="1">'U 1.4'!$A$1:$O$9</definedName>
    <definedName name="Z_DC3FDAFD_04A4_4C51_991C_845D71911EBB_.wvu.PrintArea" localSheetId="25" hidden="1">'U 1.5'!$A$1:$O$10</definedName>
    <definedName name="Z_DC3FDAFD_04A4_4C51_991C_845D71911EBB_.wvu.PrintArea" localSheetId="26" hidden="1">'U 2.1'!$A$1:$O$10</definedName>
    <definedName name="Z_DC3FDAFD_04A4_4C51_991C_845D71911EBB_.wvu.PrintArea" localSheetId="27" hidden="1">'U 2.2'!$A$1:$O$11</definedName>
    <definedName name="Z_DC3FDAFD_04A4_4C51_991C_845D71911EBB_.wvu.PrintArea" localSheetId="28" hidden="1">'U 2.3'!$A$1:$O$10</definedName>
    <definedName name="Z_DC3FDAFD_04A4_4C51_991C_845D71911EBB_.wvu.PrintArea" localSheetId="29" hidden="1">'U 2.4'!$A$1:$O$10</definedName>
    <definedName name="Z_DC3FDAFD_04A4_4C51_991C_845D71911EBB_.wvu.PrintArea" localSheetId="30" hidden="1">'U 3.1'!$A$1:$O$9</definedName>
    <definedName name="Z_DC3FDAFD_04A4_4C51_991C_845D71911EBB_.wvu.PrintArea" localSheetId="31" hidden="1">'U 3.2'!$A$1:$O$8</definedName>
    <definedName name="Z_DC3FDAFD_04A4_4C51_991C_845D71911EBB_.wvu.PrintArea" localSheetId="15" hidden="1">'W 1.1'!$A$1:$O$10</definedName>
    <definedName name="Z_DC3FDAFD_04A4_4C51_991C_845D71911EBB_.wvu.PrintArea" localSheetId="16" hidden="1">'W 1.2'!$A$1:$O$9</definedName>
    <definedName name="Z_DC3FDAFD_04A4_4C51_991C_845D71911EBB_.wvu.PrintArea" localSheetId="17" hidden="1">'W 2.1'!$A$1:$O$10</definedName>
    <definedName name="Z_DC3FDAFD_04A4_4C51_991C_845D71911EBB_.wvu.PrintArea" localSheetId="18" hidden="1">'W 2.2'!$A$1:$O$11</definedName>
    <definedName name="Z_DC3FDAFD_04A4_4C51_991C_845D71911EBB_.wvu.PrintArea" localSheetId="19" hidden="1">'W 2.3'!$A$1:$O$9</definedName>
    <definedName name="Z_DC3FDAFD_04A4_4C51_991C_845D71911EBB_.wvu.PrintArea" localSheetId="20" hidden="1">'W 3.1'!$A$1:$O$10</definedName>
    <definedName name="_xlnm.Print_Area" localSheetId="0">Anleitung!$A$1:$G$21</definedName>
    <definedName name="_xlnm.Print_Area" localSheetId="6">'G 1.1'!$A$1:$Q$9</definedName>
    <definedName name="_xlnm.Print_Area" localSheetId="7">'G 1.2'!$A$1:$Q$10</definedName>
    <definedName name="_xlnm.Print_Area" localSheetId="8">'G 1.3'!$A$1:$Q$10</definedName>
    <definedName name="_xlnm.Print_Area" localSheetId="9">'G 2.1'!$A$1:$Q$9</definedName>
    <definedName name="_xlnm.Print_Area" localSheetId="10">'G 2.2'!$A$1:$Q$8</definedName>
    <definedName name="_xlnm.Print_Area" localSheetId="11">'G 2.3'!$A$1:$Q$9</definedName>
    <definedName name="_xlnm.Print_Area" localSheetId="12">'G 2.4'!$A$1:$Q$11</definedName>
    <definedName name="_xlnm.Print_Area" localSheetId="13">'G 3.1'!$A$1:$Q$10</definedName>
    <definedName name="_xlnm.Print_Area" localSheetId="14">'G 3.2'!$A$1:$Q$9</definedName>
    <definedName name="_xlnm.Print_Area" localSheetId="36">'Grafik Indikatoren'!$A$1:$J$48</definedName>
    <definedName name="_xlnm.Print_Area" localSheetId="33">'Grafik Kriterien_IST'!$A$1:$J$33</definedName>
    <definedName name="_xlnm.Print_Area" localSheetId="34">'Grafik Kriterien_IST Legende'!$A$1:$J$34</definedName>
    <definedName name="_xlnm.Print_Area" localSheetId="35">'Grafik Kriterien_IST_SOLL'!$A$1:$J$34</definedName>
    <definedName name="_xlnm.Print_Area" localSheetId="37">Liste_fuer_Grafik!$B$2:$O$79</definedName>
    <definedName name="_xlnm.Print_Area" localSheetId="32">Massnahmentabelle!$B$2:$G$81</definedName>
    <definedName name="_xlnm.Print_Area" localSheetId="2">Objektdaten!$A$3:$G$50</definedName>
    <definedName name="_xlnm.Print_Area" localSheetId="3">'T 1.1'!$A$1:$Q$10</definedName>
    <definedName name="_xlnm.Print_Area" localSheetId="4">'T 1.2'!$A$1:$Q$10</definedName>
    <definedName name="_xlnm.Print_Area" localSheetId="5">'T 1.3'!$A$1:$Q$9</definedName>
    <definedName name="_xlnm.Print_Area" localSheetId="21">'U 1.1'!$A$1:$Q$10</definedName>
    <definedName name="_xlnm.Print_Area" localSheetId="22">'U 1.2'!$A$1:$Q$9</definedName>
    <definedName name="_xlnm.Print_Area" localSheetId="23">'U 1.3'!$A$1:$Q$9</definedName>
    <definedName name="_xlnm.Print_Area" localSheetId="24">'U 1.4'!$A$1:$Q$9</definedName>
    <definedName name="_xlnm.Print_Area" localSheetId="25">'U 1.5'!$A$1:$Q$10</definedName>
    <definedName name="_xlnm.Print_Area" localSheetId="26">'U 2.1'!$A$1:$Q$10</definedName>
    <definedName name="_xlnm.Print_Area" localSheetId="27">'U 2.2'!$A$1:$Q$11</definedName>
    <definedName name="_xlnm.Print_Area" localSheetId="28">'U 2.3'!$A$1:$Q$10</definedName>
    <definedName name="_xlnm.Print_Area" localSheetId="29">'U 2.4'!$A$1:$Q$10</definedName>
    <definedName name="_xlnm.Print_Area" localSheetId="30">'U 3.1'!$A$1:$Q$9</definedName>
    <definedName name="_xlnm.Print_Area" localSheetId="31">'U 3.2'!$A$1:$Q$8</definedName>
    <definedName name="_xlnm.Print_Area" localSheetId="1">Übersicht!$B$1:$T$40</definedName>
    <definedName name="_xlnm.Print_Area" localSheetId="15">'W 1.1'!$A$1:$Q$10</definedName>
    <definedName name="_xlnm.Print_Area" localSheetId="16">'W 1.2'!$A$1:$Q$9</definedName>
    <definedName name="_xlnm.Print_Area" localSheetId="17">'W 2.1'!$A$1:$Q$10</definedName>
    <definedName name="_xlnm.Print_Area" localSheetId="18">'W 2.2'!$A$1:$Q$11</definedName>
    <definedName name="_xlnm.Print_Area" localSheetId="19">'W 2.3'!$A$1:$Q$9</definedName>
    <definedName name="_xlnm.Print_Area" localSheetId="20">'W 3.1'!$A$1:$Q$10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81" i="50" l="1"/>
  <c r="F80" i="50"/>
  <c r="F79" i="50"/>
  <c r="F78" i="50"/>
  <c r="F77" i="50"/>
  <c r="F76" i="50"/>
  <c r="F75" i="50"/>
  <c r="F74" i="50"/>
  <c r="F73" i="50"/>
  <c r="F72" i="50"/>
  <c r="F71" i="50"/>
  <c r="F70" i="50"/>
  <c r="F69" i="50"/>
  <c r="F68" i="50"/>
  <c r="F67" i="50"/>
  <c r="F66" i="50"/>
  <c r="F65" i="50"/>
  <c r="F64" i="50"/>
  <c r="F63" i="50"/>
  <c r="F62" i="50"/>
  <c r="F61" i="50"/>
  <c r="F60" i="50"/>
  <c r="F59" i="50"/>
  <c r="F58" i="50"/>
  <c r="F57" i="50"/>
  <c r="F56" i="50"/>
  <c r="F55" i="50"/>
  <c r="F54" i="50"/>
  <c r="F52" i="50"/>
  <c r="F51" i="50"/>
  <c r="F50" i="50"/>
  <c r="F49" i="50"/>
  <c r="F48" i="50"/>
  <c r="F47" i="50"/>
  <c r="F46" i="50"/>
  <c r="F45" i="50"/>
  <c r="F44" i="50"/>
  <c r="F43" i="50"/>
  <c r="F42" i="50"/>
  <c r="F41" i="50"/>
  <c r="F40" i="50"/>
  <c r="F39" i="50"/>
  <c r="F38" i="50"/>
  <c r="F37" i="50"/>
  <c r="F36" i="50"/>
  <c r="F34" i="50"/>
  <c r="F33" i="50"/>
  <c r="F32" i="50"/>
  <c r="F31" i="50"/>
  <c r="F30" i="50"/>
  <c r="F29" i="50"/>
  <c r="F28" i="50"/>
  <c r="F27" i="50"/>
  <c r="F26" i="50"/>
  <c r="F25" i="50"/>
  <c r="F24" i="50"/>
  <c r="F23" i="50"/>
  <c r="E24" i="50"/>
  <c r="E81" i="50"/>
  <c r="E80" i="50"/>
  <c r="E79" i="50"/>
  <c r="E78" i="50"/>
  <c r="E77" i="50"/>
  <c r="E76" i="50"/>
  <c r="E75" i="50"/>
  <c r="E74" i="50"/>
  <c r="E73" i="50"/>
  <c r="E72" i="50"/>
  <c r="E71" i="50"/>
  <c r="E70" i="50"/>
  <c r="E69" i="50"/>
  <c r="E68" i="50"/>
  <c r="E67" i="50"/>
  <c r="E66" i="50"/>
  <c r="E65" i="50"/>
  <c r="E64" i="50"/>
  <c r="E63" i="50"/>
  <c r="E62" i="50"/>
  <c r="E61" i="50"/>
  <c r="E60" i="50"/>
  <c r="E59" i="50"/>
  <c r="E58" i="50"/>
  <c r="E57" i="50"/>
  <c r="E56" i="50"/>
  <c r="E55" i="50"/>
  <c r="E54" i="50"/>
  <c r="E52" i="50"/>
  <c r="E51" i="50"/>
  <c r="E50" i="50"/>
  <c r="E49" i="50"/>
  <c r="E48" i="50"/>
  <c r="E47" i="50"/>
  <c r="E46" i="50"/>
  <c r="E45" i="50"/>
  <c r="E44" i="50"/>
  <c r="E43" i="50"/>
  <c r="E42" i="50"/>
  <c r="E41" i="50"/>
  <c r="E40" i="50"/>
  <c r="E39" i="50"/>
  <c r="E38" i="50"/>
  <c r="E37" i="50"/>
  <c r="E36" i="50"/>
  <c r="E34" i="50"/>
  <c r="E33" i="50"/>
  <c r="E32" i="50"/>
  <c r="E31" i="50"/>
  <c r="E30" i="50"/>
  <c r="E29" i="50"/>
  <c r="E28" i="50"/>
  <c r="E27" i="50"/>
  <c r="E26" i="50"/>
  <c r="E25" i="50"/>
  <c r="E23" i="50"/>
  <c r="F22" i="50"/>
  <c r="F21" i="50"/>
  <c r="E22" i="50"/>
  <c r="E21" i="50"/>
  <c r="F19" i="50"/>
  <c r="F20" i="50"/>
  <c r="F18" i="50"/>
  <c r="E19" i="50"/>
  <c r="E20" i="50"/>
  <c r="E18" i="50"/>
  <c r="F16" i="50"/>
  <c r="F17" i="50"/>
  <c r="F15" i="50"/>
  <c r="E16" i="50"/>
  <c r="E17" i="50"/>
  <c r="E15" i="50"/>
  <c r="F14" i="50"/>
  <c r="F13" i="50"/>
  <c r="E14" i="50"/>
  <c r="E13" i="50"/>
  <c r="F11" i="50"/>
  <c r="F10" i="50"/>
  <c r="F8" i="50"/>
  <c r="F9" i="50"/>
  <c r="F7" i="50"/>
  <c r="F5" i="50"/>
  <c r="F6" i="50"/>
  <c r="F4" i="50"/>
  <c r="E11" i="50"/>
  <c r="E10" i="50"/>
  <c r="E8" i="50"/>
  <c r="E9" i="50"/>
  <c r="E7" i="50"/>
  <c r="E5" i="50"/>
  <c r="E6" i="50"/>
  <c r="E4" i="50"/>
  <c r="P39" i="41" l="1"/>
  <c r="P14" i="41"/>
  <c r="F8" i="73" l="1"/>
  <c r="F9" i="72"/>
  <c r="F10" i="71"/>
  <c r="F10" i="70"/>
  <c r="F11" i="69"/>
  <c r="F10" i="68"/>
  <c r="F10" i="67"/>
  <c r="F9" i="66"/>
  <c r="F9" i="65"/>
  <c r="F9" i="64"/>
  <c r="F10" i="63"/>
  <c r="F10" i="62"/>
  <c r="F9" i="61"/>
  <c r="F11" i="60"/>
  <c r="F10" i="59"/>
  <c r="F9" i="58"/>
  <c r="F10" i="57"/>
  <c r="F9" i="56"/>
  <c r="F10" i="55"/>
  <c r="F11" i="54"/>
  <c r="F9" i="53"/>
  <c r="F8" i="52"/>
  <c r="F9" i="51"/>
  <c r="F10" i="47"/>
  <c r="F10" i="46"/>
  <c r="F9" i="45"/>
  <c r="F9" i="44"/>
  <c r="F10" i="43"/>
  <c r="F10" i="34"/>
  <c r="E42" i="84" l="1"/>
  <c r="D42" i="84"/>
  <c r="E41" i="84"/>
  <c r="D41" i="84"/>
  <c r="E40" i="84"/>
  <c r="D40" i="84"/>
  <c r="E39" i="84"/>
  <c r="D39" i="84"/>
  <c r="E38" i="84"/>
  <c r="D38" i="84"/>
  <c r="E37" i="84"/>
  <c r="D37" i="84"/>
  <c r="E36" i="84"/>
  <c r="D36" i="84"/>
  <c r="E35" i="84"/>
  <c r="D35" i="84"/>
  <c r="E34" i="84"/>
  <c r="D34" i="84"/>
  <c r="E33" i="84"/>
  <c r="D33" i="84"/>
  <c r="E32" i="84"/>
  <c r="D32" i="84"/>
  <c r="E30" i="84"/>
  <c r="D30" i="84"/>
  <c r="E29" i="84"/>
  <c r="D29" i="84"/>
  <c r="E28" i="84"/>
  <c r="D28" i="84"/>
  <c r="E27" i="84"/>
  <c r="D27" i="84"/>
  <c r="E26" i="84"/>
  <c r="D26" i="84"/>
  <c r="E25" i="84"/>
  <c r="D25" i="84"/>
  <c r="B37" i="84"/>
  <c r="A37" i="84"/>
  <c r="B36" i="84"/>
  <c r="A36" i="84"/>
  <c r="B35" i="84"/>
  <c r="A35" i="84"/>
  <c r="B34" i="84"/>
  <c r="A34" i="84"/>
  <c r="B33" i="84"/>
  <c r="A33" i="84"/>
  <c r="B32" i="84"/>
  <c r="A32" i="84"/>
  <c r="B31" i="84"/>
  <c r="A31" i="84"/>
  <c r="B30" i="84"/>
  <c r="A30" i="84"/>
  <c r="B29" i="84"/>
  <c r="A29" i="84"/>
  <c r="B27" i="84"/>
  <c r="A27" i="84"/>
  <c r="B26" i="84"/>
  <c r="A26" i="84"/>
  <c r="B25" i="84"/>
  <c r="A25" i="84"/>
  <c r="J31" i="83"/>
  <c r="I31" i="83"/>
  <c r="J30" i="83"/>
  <c r="I30" i="83"/>
  <c r="J29" i="83"/>
  <c r="I29" i="83"/>
  <c r="J28" i="83"/>
  <c r="I28" i="83"/>
  <c r="J27" i="83"/>
  <c r="I27" i="83"/>
  <c r="J26" i="83"/>
  <c r="I26" i="83"/>
  <c r="J25" i="83"/>
  <c r="I25" i="83"/>
  <c r="J24" i="83"/>
  <c r="I24" i="83"/>
  <c r="J23" i="83"/>
  <c r="I23" i="83"/>
  <c r="J22" i="83"/>
  <c r="I22" i="83"/>
  <c r="J21" i="83"/>
  <c r="I21" i="83"/>
  <c r="J20" i="83"/>
  <c r="I20" i="83"/>
  <c r="J19" i="83"/>
  <c r="I19" i="83"/>
  <c r="J18" i="83"/>
  <c r="I18" i="83"/>
  <c r="J17" i="83"/>
  <c r="I17" i="83"/>
  <c r="J16" i="83"/>
  <c r="I16" i="83"/>
  <c r="J15" i="83"/>
  <c r="I15" i="83"/>
  <c r="J14" i="83"/>
  <c r="I14" i="83"/>
  <c r="J13" i="83"/>
  <c r="I13" i="83"/>
  <c r="J12" i="83"/>
  <c r="I12" i="83"/>
  <c r="J11" i="83"/>
  <c r="I11" i="83"/>
  <c r="J10" i="83"/>
  <c r="I10" i="83"/>
  <c r="J9" i="83"/>
  <c r="I9" i="83"/>
  <c r="J8" i="83"/>
  <c r="I8" i="83"/>
  <c r="J7" i="83"/>
  <c r="I7" i="83"/>
  <c r="J6" i="83"/>
  <c r="I6" i="83"/>
  <c r="J5" i="83"/>
  <c r="I5" i="83"/>
  <c r="J4" i="83"/>
  <c r="I4" i="83"/>
  <c r="J3" i="83"/>
  <c r="I3" i="83"/>
  <c r="J31" i="82"/>
  <c r="I31" i="82"/>
  <c r="J30" i="82"/>
  <c r="I30" i="82"/>
  <c r="J29" i="82"/>
  <c r="I29" i="82"/>
  <c r="J28" i="82"/>
  <c r="I28" i="82"/>
  <c r="J27" i="82"/>
  <c r="I27" i="82"/>
  <c r="J26" i="82"/>
  <c r="I26" i="82"/>
  <c r="J25" i="82"/>
  <c r="I25" i="82"/>
  <c r="J24" i="82"/>
  <c r="I24" i="82"/>
  <c r="J23" i="82"/>
  <c r="I23" i="82"/>
  <c r="J22" i="82"/>
  <c r="I22" i="82"/>
  <c r="J21" i="82"/>
  <c r="I21" i="82"/>
  <c r="J20" i="82"/>
  <c r="I20" i="82"/>
  <c r="J19" i="82"/>
  <c r="I19" i="82"/>
  <c r="J18" i="82"/>
  <c r="I18" i="82"/>
  <c r="J17" i="82"/>
  <c r="I17" i="82"/>
  <c r="J16" i="82"/>
  <c r="I16" i="82"/>
  <c r="J15" i="82"/>
  <c r="I15" i="82"/>
  <c r="J14" i="82"/>
  <c r="I14" i="82"/>
  <c r="J13" i="82"/>
  <c r="I13" i="82"/>
  <c r="J12" i="82"/>
  <c r="I12" i="82"/>
  <c r="J11" i="82"/>
  <c r="I11" i="82"/>
  <c r="J10" i="82"/>
  <c r="I10" i="82"/>
  <c r="J9" i="82"/>
  <c r="I9" i="82"/>
  <c r="J8" i="82"/>
  <c r="I8" i="82"/>
  <c r="J7" i="82"/>
  <c r="I7" i="82"/>
  <c r="J6" i="82"/>
  <c r="I6" i="82"/>
  <c r="J5" i="82"/>
  <c r="I5" i="82"/>
  <c r="J4" i="82"/>
  <c r="I4" i="82"/>
  <c r="J3" i="82"/>
  <c r="I3" i="82"/>
  <c r="J31" i="81"/>
  <c r="I31" i="81"/>
  <c r="J30" i="81"/>
  <c r="I30" i="81"/>
  <c r="J29" i="81"/>
  <c r="I29" i="81"/>
  <c r="J28" i="81"/>
  <c r="I28" i="81"/>
  <c r="J27" i="81"/>
  <c r="I27" i="81"/>
  <c r="J26" i="81"/>
  <c r="I26" i="81"/>
  <c r="J25" i="81"/>
  <c r="I25" i="81"/>
  <c r="J24" i="81"/>
  <c r="I24" i="81"/>
  <c r="J23" i="81"/>
  <c r="I23" i="81"/>
  <c r="J22" i="81"/>
  <c r="I22" i="81"/>
  <c r="J21" i="81"/>
  <c r="I21" i="81"/>
  <c r="J20" i="81"/>
  <c r="I20" i="81"/>
  <c r="J19" i="81"/>
  <c r="I19" i="81"/>
  <c r="J18" i="81"/>
  <c r="I18" i="81"/>
  <c r="J17" i="81"/>
  <c r="I17" i="81"/>
  <c r="J16" i="81"/>
  <c r="I16" i="81"/>
  <c r="J15" i="81"/>
  <c r="I15" i="81"/>
  <c r="J14" i="81"/>
  <c r="I14" i="81"/>
  <c r="J13" i="81"/>
  <c r="I13" i="81"/>
  <c r="J12" i="81"/>
  <c r="I12" i="81"/>
  <c r="J11" i="81"/>
  <c r="I11" i="81"/>
  <c r="J10" i="81"/>
  <c r="I10" i="81"/>
  <c r="J9" i="81"/>
  <c r="I9" i="81"/>
  <c r="J8" i="81"/>
  <c r="I8" i="81"/>
  <c r="J7" i="81"/>
  <c r="I7" i="81"/>
  <c r="J6" i="81"/>
  <c r="I6" i="81"/>
  <c r="J5" i="81"/>
  <c r="I5" i="81"/>
  <c r="J4" i="81"/>
  <c r="I4" i="81"/>
  <c r="J3" i="81"/>
  <c r="I3" i="81"/>
  <c r="H10" i="34" l="1"/>
  <c r="H10" i="43"/>
  <c r="H9" i="44"/>
  <c r="H9" i="45"/>
  <c r="H10" i="46"/>
  <c r="H10" i="47"/>
  <c r="H9" i="51"/>
  <c r="H8" i="52"/>
  <c r="H9" i="53"/>
  <c r="H11" i="54"/>
  <c r="H10" i="55"/>
  <c r="H9" i="56"/>
  <c r="H10" i="57"/>
  <c r="H9" i="58"/>
  <c r="H10" i="59"/>
  <c r="H11" i="60"/>
  <c r="H9" i="61"/>
  <c r="H10" i="62"/>
  <c r="H10" i="63"/>
  <c r="H9" i="64"/>
  <c r="H9" i="65"/>
  <c r="H9" i="66"/>
  <c r="H10" i="67"/>
  <c r="H10" i="68"/>
  <c r="H10" i="70"/>
  <c r="H10" i="71"/>
  <c r="H9" i="72"/>
  <c r="H8" i="73"/>
  <c r="H11" i="69"/>
  <c r="D78" i="50"/>
  <c r="D77" i="50"/>
  <c r="K9" i="72"/>
  <c r="K9" i="56"/>
  <c r="K69" i="41"/>
  <c r="M69" i="41" s="1"/>
  <c r="S69" i="41" s="1"/>
  <c r="J69" i="41"/>
  <c r="D72" i="50"/>
  <c r="D71" i="50"/>
  <c r="D22" i="50"/>
  <c r="D60" i="50"/>
  <c r="K10" i="71"/>
  <c r="K11" i="69"/>
  <c r="K9" i="65"/>
  <c r="K8" i="52"/>
  <c r="I32" i="4"/>
  <c r="I19" i="4"/>
  <c r="H30" i="4"/>
  <c r="I15" i="4"/>
  <c r="H21" i="4"/>
  <c r="H19" i="4"/>
  <c r="H32" i="4"/>
  <c r="L69" i="41" l="1"/>
  <c r="O69" i="41"/>
  <c r="T69" i="41" s="1"/>
  <c r="M32" i="4"/>
  <c r="N69" i="41"/>
  <c r="I35" i="4"/>
  <c r="I34" i="4"/>
  <c r="H35" i="4"/>
  <c r="D20" i="50" l="1"/>
  <c r="D81" i="50"/>
  <c r="D80" i="50"/>
  <c r="D79" i="50"/>
  <c r="D76" i="50"/>
  <c r="D75" i="50"/>
  <c r="D74" i="50"/>
  <c r="D73" i="50"/>
  <c r="D70" i="50"/>
  <c r="D69" i="50"/>
  <c r="D68" i="50"/>
  <c r="D67" i="50"/>
  <c r="D66" i="50"/>
  <c r="D65" i="50"/>
  <c r="D64" i="50"/>
  <c r="D63" i="50"/>
  <c r="D62" i="50"/>
  <c r="D61" i="50"/>
  <c r="D59" i="50"/>
  <c r="D58" i="50"/>
  <c r="D57" i="50"/>
  <c r="D56" i="50"/>
  <c r="D55" i="50"/>
  <c r="D54" i="50"/>
  <c r="D52" i="50"/>
  <c r="D51" i="50"/>
  <c r="D50" i="50"/>
  <c r="D49" i="50"/>
  <c r="D48" i="50"/>
  <c r="D47" i="50"/>
  <c r="D46" i="50"/>
  <c r="D45" i="50"/>
  <c r="D44" i="50"/>
  <c r="D43" i="50"/>
  <c r="D42" i="50"/>
  <c r="D41" i="50"/>
  <c r="D40" i="50"/>
  <c r="D39" i="50"/>
  <c r="D38" i="50"/>
  <c r="D37" i="50"/>
  <c r="D36" i="50"/>
  <c r="D34" i="50"/>
  <c r="D33" i="50"/>
  <c r="D32" i="50"/>
  <c r="D31" i="50"/>
  <c r="D30" i="50"/>
  <c r="D29" i="50"/>
  <c r="D28" i="50"/>
  <c r="D27" i="50"/>
  <c r="D26" i="50"/>
  <c r="D25" i="50"/>
  <c r="D24" i="50"/>
  <c r="D23" i="50"/>
  <c r="D21" i="50"/>
  <c r="D19" i="50"/>
  <c r="D18" i="50"/>
  <c r="D17" i="50"/>
  <c r="D16" i="50"/>
  <c r="D15" i="50"/>
  <c r="D14" i="50"/>
  <c r="D13" i="50"/>
  <c r="K78" i="41"/>
  <c r="J78" i="41"/>
  <c r="K8" i="73"/>
  <c r="K77" i="41"/>
  <c r="J77" i="41"/>
  <c r="I77" i="41"/>
  <c r="K76" i="41"/>
  <c r="J76" i="41"/>
  <c r="K75" i="41"/>
  <c r="J75" i="41"/>
  <c r="I75" i="41"/>
  <c r="K74" i="41"/>
  <c r="J74" i="41"/>
  <c r="I74" i="41"/>
  <c r="K73" i="41"/>
  <c r="J73" i="41"/>
  <c r="K72" i="41"/>
  <c r="J72" i="41"/>
  <c r="I72" i="41"/>
  <c r="K71" i="41"/>
  <c r="J71" i="41"/>
  <c r="I71" i="41"/>
  <c r="K70" i="41"/>
  <c r="J70" i="41"/>
  <c r="K10" i="70"/>
  <c r="K68" i="41"/>
  <c r="J68" i="41"/>
  <c r="I68" i="41"/>
  <c r="K67" i="41"/>
  <c r="J67" i="41"/>
  <c r="I67" i="41"/>
  <c r="K66" i="41"/>
  <c r="J66" i="41"/>
  <c r="K65" i="41"/>
  <c r="J65" i="41"/>
  <c r="I65" i="41"/>
  <c r="K64" i="41"/>
  <c r="J64" i="41"/>
  <c r="I64" i="41"/>
  <c r="K63" i="41"/>
  <c r="J63" i="41"/>
  <c r="K10" i="68"/>
  <c r="K62" i="41"/>
  <c r="J62" i="41"/>
  <c r="I62" i="41"/>
  <c r="K61" i="41"/>
  <c r="J61" i="41"/>
  <c r="I61" i="41"/>
  <c r="K60" i="41"/>
  <c r="J60" i="41"/>
  <c r="K10" i="67"/>
  <c r="K59" i="41"/>
  <c r="J59" i="41"/>
  <c r="I59" i="41"/>
  <c r="K58" i="41"/>
  <c r="J58" i="41"/>
  <c r="K9" i="66"/>
  <c r="K57" i="41"/>
  <c r="J57" i="41"/>
  <c r="I57" i="41"/>
  <c r="K56" i="41"/>
  <c r="J56" i="41"/>
  <c r="K55" i="41"/>
  <c r="J55" i="41"/>
  <c r="I55" i="41"/>
  <c r="K54" i="41"/>
  <c r="J54" i="41"/>
  <c r="K9" i="64"/>
  <c r="K53" i="41"/>
  <c r="J53" i="41"/>
  <c r="K52" i="41"/>
  <c r="J52" i="41"/>
  <c r="K51" i="41"/>
  <c r="J51" i="41"/>
  <c r="K10" i="63"/>
  <c r="K50" i="41"/>
  <c r="J50" i="41"/>
  <c r="I50" i="41"/>
  <c r="K49" i="41"/>
  <c r="J49" i="41"/>
  <c r="I49" i="41"/>
  <c r="K48" i="41"/>
  <c r="J48" i="41"/>
  <c r="K10" i="62"/>
  <c r="K47" i="41"/>
  <c r="J47" i="41"/>
  <c r="I47" i="41"/>
  <c r="K46" i="41"/>
  <c r="M46" i="41" s="1"/>
  <c r="J46" i="41"/>
  <c r="K9" i="61"/>
  <c r="K45" i="41"/>
  <c r="J45" i="41"/>
  <c r="I45" i="41"/>
  <c r="K44" i="41"/>
  <c r="J44" i="41"/>
  <c r="I44" i="41"/>
  <c r="K43" i="41"/>
  <c r="J43" i="41"/>
  <c r="I43" i="41"/>
  <c r="K42" i="41"/>
  <c r="J42" i="41"/>
  <c r="K11" i="60"/>
  <c r="K41" i="41"/>
  <c r="J41" i="41"/>
  <c r="I41" i="41"/>
  <c r="K40" i="41"/>
  <c r="J40" i="41"/>
  <c r="I40" i="41"/>
  <c r="K39" i="41"/>
  <c r="J39" i="41"/>
  <c r="K10" i="59"/>
  <c r="K38" i="41"/>
  <c r="J38" i="41"/>
  <c r="I38" i="41"/>
  <c r="K37" i="41"/>
  <c r="J37" i="41"/>
  <c r="K9" i="58"/>
  <c r="K36" i="41"/>
  <c r="J36" i="41"/>
  <c r="I36" i="41"/>
  <c r="K35" i="41"/>
  <c r="J35" i="41"/>
  <c r="I35" i="41"/>
  <c r="K34" i="41"/>
  <c r="J34" i="41"/>
  <c r="K10" i="57"/>
  <c r="K33" i="41"/>
  <c r="J33" i="41"/>
  <c r="I33" i="41"/>
  <c r="K32" i="41"/>
  <c r="J32" i="41"/>
  <c r="K31" i="41"/>
  <c r="J31" i="41"/>
  <c r="I31" i="41"/>
  <c r="K30" i="41"/>
  <c r="J30" i="41"/>
  <c r="I30" i="41"/>
  <c r="K29" i="41"/>
  <c r="J29" i="41"/>
  <c r="K10" i="55"/>
  <c r="K28" i="41"/>
  <c r="J28" i="41"/>
  <c r="I28" i="41"/>
  <c r="K27" i="41"/>
  <c r="J27" i="41"/>
  <c r="I27" i="41"/>
  <c r="K26" i="41"/>
  <c r="J26" i="41"/>
  <c r="I26" i="41"/>
  <c r="K25" i="41"/>
  <c r="J25" i="41"/>
  <c r="K11" i="54"/>
  <c r="K24" i="41"/>
  <c r="K23" i="41"/>
  <c r="J24" i="41"/>
  <c r="J23" i="41"/>
  <c r="K9" i="53"/>
  <c r="K22" i="41"/>
  <c r="J22" i="41"/>
  <c r="K21" i="41"/>
  <c r="K20" i="41"/>
  <c r="J21" i="41"/>
  <c r="J20" i="41"/>
  <c r="K9" i="51"/>
  <c r="H16" i="4"/>
  <c r="H18" i="4"/>
  <c r="H22" i="4"/>
  <c r="I16" i="4"/>
  <c r="I18" i="4"/>
  <c r="I33" i="4"/>
  <c r="H23" i="4"/>
  <c r="I21" i="4"/>
  <c r="I22" i="4"/>
  <c r="I36" i="4"/>
  <c r="I25" i="4"/>
  <c r="H33" i="4"/>
  <c r="H28" i="4"/>
  <c r="H24" i="4"/>
  <c r="H27" i="4"/>
  <c r="I30" i="4"/>
  <c r="I31" i="4"/>
  <c r="H29" i="4"/>
  <c r="H34" i="4"/>
  <c r="H15" i="4"/>
  <c r="I29" i="4"/>
  <c r="H31" i="4"/>
  <c r="I14" i="4"/>
  <c r="I17" i="4"/>
  <c r="I28" i="4"/>
  <c r="H17" i="4"/>
  <c r="H25" i="4"/>
  <c r="I27" i="4"/>
  <c r="I23" i="4"/>
  <c r="H26" i="4"/>
  <c r="H36" i="4"/>
  <c r="I24" i="4"/>
  <c r="H14" i="4"/>
  <c r="I26" i="4"/>
  <c r="H20" i="4"/>
  <c r="I20" i="4"/>
  <c r="P26" i="4" l="1"/>
  <c r="N22" i="4"/>
  <c r="P20" i="4"/>
  <c r="O23" i="41"/>
  <c r="M23" i="41"/>
  <c r="S23" i="41" s="1"/>
  <c r="O27" i="41"/>
  <c r="M27" i="41"/>
  <c r="S27" i="41" s="1"/>
  <c r="O29" i="41"/>
  <c r="M29" i="41"/>
  <c r="S29" i="41" s="1"/>
  <c r="O20" i="41"/>
  <c r="M20" i="41"/>
  <c r="S20" i="41" s="1"/>
  <c r="M32" i="41"/>
  <c r="S32" i="41" s="1"/>
  <c r="O32" i="41"/>
  <c r="M34" i="41"/>
  <c r="S34" i="41" s="1"/>
  <c r="O34" i="41"/>
  <c r="O21" i="41"/>
  <c r="T21" i="41" s="1"/>
  <c r="M21" i="41"/>
  <c r="M25" i="41"/>
  <c r="S25" i="41" s="1"/>
  <c r="O25" i="41"/>
  <c r="M41" i="41"/>
  <c r="S41" i="41" s="1"/>
  <c r="O41" i="41"/>
  <c r="T41" i="41" s="1"/>
  <c r="O43" i="41"/>
  <c r="T43" i="41" s="1"/>
  <c r="M43" i="41"/>
  <c r="S43" i="41" s="1"/>
  <c r="O52" i="41"/>
  <c r="T52" i="41" s="1"/>
  <c r="M52" i="41"/>
  <c r="O68" i="41"/>
  <c r="T68" i="41" s="1"/>
  <c r="M68" i="41"/>
  <c r="S68" i="41" s="1"/>
  <c r="O71" i="41"/>
  <c r="T71" i="41" s="1"/>
  <c r="M71" i="41"/>
  <c r="S71" i="41" s="1"/>
  <c r="M66" i="41"/>
  <c r="S66" i="41" s="1"/>
  <c r="O66" i="41"/>
  <c r="M74" i="41"/>
  <c r="S74" i="41" s="1"/>
  <c r="O74" i="41"/>
  <c r="T74" i="41" s="1"/>
  <c r="O77" i="41"/>
  <c r="T77" i="41" s="1"/>
  <c r="M77" i="41"/>
  <c r="S77" i="41" s="1"/>
  <c r="M57" i="41"/>
  <c r="S57" i="41" s="1"/>
  <c r="O57" i="41"/>
  <c r="T57" i="41" s="1"/>
  <c r="O44" i="41"/>
  <c r="T44" i="41" s="1"/>
  <c r="M44" i="41"/>
  <c r="S44" i="41" s="1"/>
  <c r="O46" i="41"/>
  <c r="S46" i="41"/>
  <c r="M48" i="41"/>
  <c r="O48" i="41"/>
  <c r="M72" i="41"/>
  <c r="S72" i="41" s="1"/>
  <c r="O72" i="41"/>
  <c r="T72" i="41" s="1"/>
  <c r="O30" i="41"/>
  <c r="T30" i="41" s="1"/>
  <c r="M30" i="41"/>
  <c r="O53" i="41"/>
  <c r="T53" i="41" s="1"/>
  <c r="M53" i="41"/>
  <c r="S53" i="41" s="1"/>
  <c r="O55" i="41"/>
  <c r="T55" i="41" s="1"/>
  <c r="M55" i="41"/>
  <c r="S55" i="41" s="1"/>
  <c r="O31" i="41"/>
  <c r="T31" i="41" s="1"/>
  <c r="M31" i="41"/>
  <c r="S31" i="41" s="1"/>
  <c r="O62" i="41"/>
  <c r="T62" i="41" s="1"/>
  <c r="M62" i="41"/>
  <c r="S62" i="41" s="1"/>
  <c r="M64" i="41"/>
  <c r="S64" i="41" s="1"/>
  <c r="O64" i="41"/>
  <c r="T64" i="41" s="1"/>
  <c r="O28" i="41"/>
  <c r="T28" i="41" s="1"/>
  <c r="M28" i="41"/>
  <c r="S28" i="41" s="1"/>
  <c r="M24" i="41"/>
  <c r="S24" i="41" s="1"/>
  <c r="O24" i="41"/>
  <c r="T24" i="41" s="1"/>
  <c r="M26" i="41"/>
  <c r="S26" i="41" s="1"/>
  <c r="O26" i="41"/>
  <c r="T26" i="41" s="1"/>
  <c r="O36" i="41"/>
  <c r="T36" i="41" s="1"/>
  <c r="M36" i="41"/>
  <c r="O38" i="41"/>
  <c r="T38" i="41" s="1"/>
  <c r="M38" i="41"/>
  <c r="S38" i="41" s="1"/>
  <c r="M40" i="41"/>
  <c r="S40" i="41" s="1"/>
  <c r="O40" i="41"/>
  <c r="T40" i="41" s="1"/>
  <c r="M42" i="41"/>
  <c r="S42" i="41" s="1"/>
  <c r="O42" i="41"/>
  <c r="M67" i="41"/>
  <c r="S67" i="41" s="1"/>
  <c r="O67" i="41"/>
  <c r="T67" i="41" s="1"/>
  <c r="O70" i="41"/>
  <c r="Q70" i="41" s="1"/>
  <c r="P70" i="41" s="1"/>
  <c r="M70" i="41"/>
  <c r="S70" i="41" s="1"/>
  <c r="O75" i="41"/>
  <c r="T75" i="41" s="1"/>
  <c r="M75" i="41"/>
  <c r="S75" i="41" s="1"/>
  <c r="M33" i="41"/>
  <c r="S33" i="41" s="1"/>
  <c r="O33" i="41"/>
  <c r="T33" i="41" s="1"/>
  <c r="M35" i="41"/>
  <c r="S35" i="41" s="1"/>
  <c r="O35" i="41"/>
  <c r="T35" i="41" s="1"/>
  <c r="O37" i="41"/>
  <c r="Q37" i="41" s="1"/>
  <c r="P37" i="41" s="1"/>
  <c r="M37" i="41"/>
  <c r="S37" i="41" s="1"/>
  <c r="O39" i="41"/>
  <c r="Q39" i="41" s="1"/>
  <c r="M39" i="41"/>
  <c r="S39" i="41" s="1"/>
  <c r="O45" i="41"/>
  <c r="T45" i="41" s="1"/>
  <c r="M45" i="41"/>
  <c r="S45" i="41" s="1"/>
  <c r="O47" i="41"/>
  <c r="T47" i="41" s="1"/>
  <c r="M47" i="41"/>
  <c r="M49" i="41"/>
  <c r="S49" i="41" s="1"/>
  <c r="O49" i="41"/>
  <c r="T49" i="41" s="1"/>
  <c r="M51" i="41"/>
  <c r="S51" i="41" s="1"/>
  <c r="O51" i="41"/>
  <c r="M56" i="41"/>
  <c r="S56" i="41" s="1"/>
  <c r="O56" i="41"/>
  <c r="Q56" i="41" s="1"/>
  <c r="P56" i="41" s="1"/>
  <c r="M58" i="41"/>
  <c r="S58" i="41" s="1"/>
  <c r="O58" i="41"/>
  <c r="O60" i="41"/>
  <c r="M60" i="41"/>
  <c r="S60" i="41" s="1"/>
  <c r="M50" i="41"/>
  <c r="S50" i="41" s="1"/>
  <c r="O50" i="41"/>
  <c r="T50" i="41" s="1"/>
  <c r="O59" i="41"/>
  <c r="T59" i="41" s="1"/>
  <c r="M59" i="41"/>
  <c r="O61" i="41"/>
  <c r="T61" i="41" s="1"/>
  <c r="M61" i="41"/>
  <c r="K30" i="4" s="1"/>
  <c r="O63" i="41"/>
  <c r="M63" i="41"/>
  <c r="S63" i="41" s="1"/>
  <c r="O22" i="41"/>
  <c r="M22" i="41"/>
  <c r="S22" i="41" s="1"/>
  <c r="O54" i="41"/>
  <c r="Q54" i="41" s="1"/>
  <c r="P54" i="41" s="1"/>
  <c r="M54" i="41"/>
  <c r="S54" i="41" s="1"/>
  <c r="M65" i="41"/>
  <c r="S65" i="41" s="1"/>
  <c r="O65" i="41"/>
  <c r="T65" i="41" s="1"/>
  <c r="M73" i="41"/>
  <c r="O73" i="41"/>
  <c r="O76" i="41"/>
  <c r="Q76" i="41" s="1"/>
  <c r="P76" i="41" s="1"/>
  <c r="M76" i="41"/>
  <c r="S76" i="41" s="1"/>
  <c r="O78" i="41"/>
  <c r="Q78" i="41" s="1"/>
  <c r="M78" i="41"/>
  <c r="S78" i="41" s="1"/>
  <c r="L24" i="41"/>
  <c r="L28" i="41"/>
  <c r="L34" i="41"/>
  <c r="L38" i="41"/>
  <c r="L46" i="41"/>
  <c r="L56" i="41"/>
  <c r="L76" i="41"/>
  <c r="L20" i="41"/>
  <c r="L23" i="41"/>
  <c r="L26" i="41"/>
  <c r="L29" i="41"/>
  <c r="L35" i="41"/>
  <c r="L45" i="41"/>
  <c r="L51" i="41"/>
  <c r="L55" i="41"/>
  <c r="L62" i="41"/>
  <c r="L64" i="41"/>
  <c r="L66" i="41"/>
  <c r="L77" i="41"/>
  <c r="L75" i="41"/>
  <c r="L72" i="41"/>
  <c r="L71" i="41"/>
  <c r="L65" i="41"/>
  <c r="L68" i="41"/>
  <c r="L57" i="41"/>
  <c r="L53" i="41"/>
  <c r="L50" i="41"/>
  <c r="L49" i="41"/>
  <c r="L43" i="41"/>
  <c r="L42" i="41"/>
  <c r="L39" i="41"/>
  <c r="L40" i="41"/>
  <c r="L37" i="41"/>
  <c r="L33" i="41"/>
  <c r="L31" i="41"/>
  <c r="K20" i="4"/>
  <c r="J27" i="4"/>
  <c r="K31" i="4"/>
  <c r="K14" i="4"/>
  <c r="K16" i="4"/>
  <c r="K17" i="4"/>
  <c r="J20" i="4"/>
  <c r="K21" i="4"/>
  <c r="K26" i="4"/>
  <c r="J28" i="4"/>
  <c r="L31" i="4"/>
  <c r="J33" i="4"/>
  <c r="J35" i="4"/>
  <c r="J16" i="4"/>
  <c r="M23" i="4"/>
  <c r="K27" i="4"/>
  <c r="J32" i="4"/>
  <c r="D11" i="50"/>
  <c r="D10" i="50"/>
  <c r="D9" i="50"/>
  <c r="D8" i="50"/>
  <c r="D7" i="50"/>
  <c r="D6" i="50"/>
  <c r="D5" i="50"/>
  <c r="D4" i="50"/>
  <c r="J15" i="41"/>
  <c r="J14" i="41"/>
  <c r="J13" i="41"/>
  <c r="J12" i="41"/>
  <c r="J16" i="41"/>
  <c r="J19" i="41"/>
  <c r="J18" i="41"/>
  <c r="J17" i="41"/>
  <c r="K19" i="41"/>
  <c r="K18" i="41"/>
  <c r="K17" i="41"/>
  <c r="K10" i="47"/>
  <c r="K16" i="41"/>
  <c r="K15" i="41"/>
  <c r="K14" i="41"/>
  <c r="K10" i="46"/>
  <c r="K13" i="41"/>
  <c r="K12" i="41"/>
  <c r="K9" i="45"/>
  <c r="J11" i="41"/>
  <c r="J10" i="41"/>
  <c r="J9" i="41"/>
  <c r="J8" i="41"/>
  <c r="J7" i="41"/>
  <c r="I7" i="41"/>
  <c r="K11" i="41"/>
  <c r="K10" i="41"/>
  <c r="K9" i="41"/>
  <c r="K9" i="44"/>
  <c r="K8" i="41"/>
  <c r="K7" i="41"/>
  <c r="K10" i="43"/>
  <c r="K4" i="41"/>
  <c r="K10" i="34"/>
  <c r="H10" i="4"/>
  <c r="I8" i="4"/>
  <c r="H12" i="4"/>
  <c r="I13" i="4"/>
  <c r="I10" i="4"/>
  <c r="H9" i="4"/>
  <c r="H8" i="4"/>
  <c r="I11" i="4"/>
  <c r="H11" i="4"/>
  <c r="I9" i="4"/>
  <c r="H13" i="4"/>
  <c r="I12" i="4"/>
  <c r="L32" i="41" l="1"/>
  <c r="J29" i="4"/>
  <c r="L58" i="41"/>
  <c r="L70" i="41"/>
  <c r="Q73" i="41"/>
  <c r="P73" i="41" s="1"/>
  <c r="N27" i="4"/>
  <c r="N16" i="4"/>
  <c r="Q51" i="41"/>
  <c r="P51" i="41" s="1"/>
  <c r="Q22" i="41"/>
  <c r="P22" i="41"/>
  <c r="N12" i="4"/>
  <c r="Q58" i="41"/>
  <c r="P58" i="41" s="1"/>
  <c r="Q42" i="41"/>
  <c r="P42" i="41" s="1"/>
  <c r="U23" i="4" s="1"/>
  <c r="Q48" i="41"/>
  <c r="P48" i="41" s="1"/>
  <c r="U25" i="4" s="1"/>
  <c r="Q66" i="41"/>
  <c r="P66" i="41" s="1"/>
  <c r="U32" i="4" s="1"/>
  <c r="Q25" i="41"/>
  <c r="P25" i="41" s="1"/>
  <c r="Q34" i="41"/>
  <c r="P34" i="41" s="1"/>
  <c r="Q32" i="41"/>
  <c r="P32" i="41" s="1"/>
  <c r="Q63" i="41"/>
  <c r="P63" i="41" s="1"/>
  <c r="Q60" i="41"/>
  <c r="P60" i="41" s="1"/>
  <c r="Q46" i="41"/>
  <c r="P46" i="41" s="1"/>
  <c r="Q20" i="41"/>
  <c r="P20" i="41" s="1"/>
  <c r="Q29" i="41"/>
  <c r="P29" i="41" s="1"/>
  <c r="Q23" i="41"/>
  <c r="P23" i="41" s="1"/>
  <c r="U16" i="4" s="1"/>
  <c r="J15" i="4"/>
  <c r="L54" i="41"/>
  <c r="L22" i="41"/>
  <c r="L27" i="41"/>
  <c r="T27" i="41"/>
  <c r="P8" i="4"/>
  <c r="T73" i="41"/>
  <c r="U34" i="4"/>
  <c r="L61" i="41"/>
  <c r="S61" i="41"/>
  <c r="L59" i="41"/>
  <c r="S59" i="41"/>
  <c r="T58" i="41"/>
  <c r="U29" i="4"/>
  <c r="T56" i="41"/>
  <c r="U28" i="4"/>
  <c r="T51" i="41"/>
  <c r="U26" i="4"/>
  <c r="L47" i="41"/>
  <c r="S47" i="41"/>
  <c r="T42" i="41"/>
  <c r="L20" i="4"/>
  <c r="N20" i="4" s="1"/>
  <c r="S36" i="41"/>
  <c r="L30" i="41"/>
  <c r="S30" i="41"/>
  <c r="T48" i="41"/>
  <c r="T66" i="41"/>
  <c r="L52" i="41"/>
  <c r="S52" i="41"/>
  <c r="T25" i="41"/>
  <c r="L21" i="41"/>
  <c r="S21" i="41"/>
  <c r="T34" i="41"/>
  <c r="U20" i="4"/>
  <c r="T32" i="41"/>
  <c r="U19" i="4"/>
  <c r="T78" i="41"/>
  <c r="P78" i="41"/>
  <c r="U36" i="4" s="1"/>
  <c r="T76" i="41"/>
  <c r="U35" i="4"/>
  <c r="L73" i="41"/>
  <c r="S73" i="41"/>
  <c r="T54" i="41"/>
  <c r="U27" i="4"/>
  <c r="T22" i="41"/>
  <c r="U15" i="4"/>
  <c r="T63" i="41"/>
  <c r="U31" i="4"/>
  <c r="T60" i="41"/>
  <c r="U30" i="4"/>
  <c r="T39" i="41"/>
  <c r="U22" i="4"/>
  <c r="T37" i="41"/>
  <c r="U21" i="4"/>
  <c r="T70" i="41"/>
  <c r="U33" i="4"/>
  <c r="L48" i="41"/>
  <c r="S48" i="41"/>
  <c r="T46" i="41"/>
  <c r="U24" i="4"/>
  <c r="T20" i="41"/>
  <c r="U14" i="4"/>
  <c r="T29" i="41"/>
  <c r="U18" i="4"/>
  <c r="T23" i="41"/>
  <c r="P11" i="4"/>
  <c r="O7" i="41"/>
  <c r="M7" i="41"/>
  <c r="S7" i="41" s="1"/>
  <c r="M16" i="41"/>
  <c r="S16" i="41" s="1"/>
  <c r="O16" i="41"/>
  <c r="T16" i="41" s="1"/>
  <c r="O12" i="41"/>
  <c r="M12" i="41"/>
  <c r="K24" i="4"/>
  <c r="L36" i="41"/>
  <c r="O13" i="41"/>
  <c r="T13" i="41" s="1"/>
  <c r="M13" i="41"/>
  <c r="S13" i="41" s="1"/>
  <c r="O15" i="41"/>
  <c r="T15" i="41" s="1"/>
  <c r="M15" i="41"/>
  <c r="S15" i="41" s="1"/>
  <c r="M17" i="41"/>
  <c r="O17" i="41"/>
  <c r="M8" i="41"/>
  <c r="S8" i="41" s="1"/>
  <c r="O8" i="41"/>
  <c r="T8" i="41" s="1"/>
  <c r="O4" i="41"/>
  <c r="M4" i="41"/>
  <c r="S4" i="41" s="1"/>
  <c r="M9" i="41"/>
  <c r="S9" i="41" s="1"/>
  <c r="O9" i="41"/>
  <c r="T9" i="41" s="1"/>
  <c r="M18" i="41"/>
  <c r="O18" i="41"/>
  <c r="T18" i="41" s="1"/>
  <c r="O11" i="41"/>
  <c r="T11" i="41" s="1"/>
  <c r="M11" i="41"/>
  <c r="S11" i="41" s="1"/>
  <c r="M10" i="41"/>
  <c r="S10" i="41" s="1"/>
  <c r="O10" i="41"/>
  <c r="O14" i="41"/>
  <c r="M14" i="41"/>
  <c r="O19" i="41"/>
  <c r="T19" i="41" s="1"/>
  <c r="M19" i="41"/>
  <c r="J14" i="4"/>
  <c r="N14" i="4" s="1"/>
  <c r="M17" i="4"/>
  <c r="K22" i="4"/>
  <c r="K35" i="4"/>
  <c r="N35" i="4" s="1"/>
  <c r="L30" i="4"/>
  <c r="L23" i="4"/>
  <c r="L44" i="41"/>
  <c r="K32" i="4"/>
  <c r="L67" i="41"/>
  <c r="J30" i="4"/>
  <c r="L60" i="41"/>
  <c r="J36" i="4"/>
  <c r="N36" i="4" s="1"/>
  <c r="L78" i="41"/>
  <c r="J31" i="4"/>
  <c r="N31" i="4" s="1"/>
  <c r="L63" i="41"/>
  <c r="J26" i="4"/>
  <c r="J34" i="4"/>
  <c r="J17" i="4"/>
  <c r="L25" i="41"/>
  <c r="K34" i="4"/>
  <c r="L74" i="41"/>
  <c r="K33" i="4"/>
  <c r="N33" i="4" s="1"/>
  <c r="J21" i="4"/>
  <c r="N21" i="4" s="1"/>
  <c r="L22" i="4"/>
  <c r="L41" i="41"/>
  <c r="J18" i="4"/>
  <c r="N32" i="41"/>
  <c r="N36" i="41"/>
  <c r="N49" i="41"/>
  <c r="N65" i="41"/>
  <c r="N58" i="41"/>
  <c r="N47" i="41"/>
  <c r="N26" i="41"/>
  <c r="N76" i="41"/>
  <c r="N61" i="41"/>
  <c r="N21" i="41"/>
  <c r="N37" i="41"/>
  <c r="N50" i="41"/>
  <c r="N71" i="41"/>
  <c r="N38" i="41"/>
  <c r="N25" i="41"/>
  <c r="N40" i="41"/>
  <c r="N48" i="41"/>
  <c r="N72" i="41"/>
  <c r="N64" i="41"/>
  <c r="N55" i="41"/>
  <c r="N45" i="41"/>
  <c r="N23" i="41"/>
  <c r="N34" i="41"/>
  <c r="N43" i="41"/>
  <c r="N27" i="41"/>
  <c r="N41" i="41"/>
  <c r="N53" i="41"/>
  <c r="N30" i="41"/>
  <c r="N39" i="41"/>
  <c r="N77" i="41"/>
  <c r="N62" i="41"/>
  <c r="N52" i="41"/>
  <c r="N35" i="41"/>
  <c r="N20" i="41"/>
  <c r="N70" i="41"/>
  <c r="N31" i="41"/>
  <c r="N44" i="41"/>
  <c r="N59" i="41"/>
  <c r="N54" i="41"/>
  <c r="N28" i="41"/>
  <c r="N33" i="41"/>
  <c r="N42" i="41"/>
  <c r="N60" i="41"/>
  <c r="N51" i="41"/>
  <c r="N29" i="41"/>
  <c r="N78" i="41"/>
  <c r="N63" i="41"/>
  <c r="N24" i="41"/>
  <c r="N46" i="41"/>
  <c r="J24" i="4"/>
  <c r="N24" i="4" s="1"/>
  <c r="N57" i="41"/>
  <c r="N56" i="41"/>
  <c r="N68" i="41"/>
  <c r="N73" i="41"/>
  <c r="N67" i="41"/>
  <c r="L32" i="4"/>
  <c r="N66" i="41"/>
  <c r="N74" i="41"/>
  <c r="N75" i="41"/>
  <c r="N22" i="41"/>
  <c r="L34" i="4"/>
  <c r="L18" i="4"/>
  <c r="J19" i="4"/>
  <c r="N19" i="4" s="1"/>
  <c r="L26" i="4"/>
  <c r="L25" i="4"/>
  <c r="L11" i="41"/>
  <c r="L13" i="41"/>
  <c r="K28" i="4"/>
  <c r="N28" i="4" s="1"/>
  <c r="K19" i="4"/>
  <c r="L33" i="4"/>
  <c r="L10" i="41"/>
  <c r="L16" i="41"/>
  <c r="K29" i="4"/>
  <c r="N29" i="4" s="1"/>
  <c r="K25" i="4"/>
  <c r="J25" i="4"/>
  <c r="N25" i="4" s="1"/>
  <c r="J23" i="4"/>
  <c r="K23" i="4"/>
  <c r="J22" i="4"/>
  <c r="K18" i="4"/>
  <c r="L17" i="4"/>
  <c r="L15" i="41"/>
  <c r="K5" i="41"/>
  <c r="K6" i="41"/>
  <c r="J4" i="41"/>
  <c r="J5" i="41"/>
  <c r="J6" i="41"/>
  <c r="I78" i="41"/>
  <c r="I76" i="41"/>
  <c r="I73" i="41"/>
  <c r="I70" i="41"/>
  <c r="I66" i="41"/>
  <c r="I63" i="41"/>
  <c r="I60" i="41"/>
  <c r="I58" i="41"/>
  <c r="I56" i="41"/>
  <c r="I54" i="41"/>
  <c r="I52" i="41"/>
  <c r="I53" i="41"/>
  <c r="I51" i="41"/>
  <c r="I48" i="41"/>
  <c r="I46" i="41"/>
  <c r="I42" i="41"/>
  <c r="I39" i="41"/>
  <c r="I37" i="41"/>
  <c r="I34" i="41"/>
  <c r="I32" i="41"/>
  <c r="I29" i="41"/>
  <c r="I25" i="41"/>
  <c r="I24" i="41"/>
  <c r="I23" i="41"/>
  <c r="I22" i="41"/>
  <c r="I21" i="41"/>
  <c r="I20" i="41"/>
  <c r="I18" i="41"/>
  <c r="I19" i="41"/>
  <c r="I17" i="41"/>
  <c r="I15" i="41"/>
  <c r="I16" i="41"/>
  <c r="I14" i="41"/>
  <c r="I13" i="41"/>
  <c r="I12" i="41"/>
  <c r="I11" i="41"/>
  <c r="I10" i="41"/>
  <c r="I8" i="41"/>
  <c r="I9" i="41"/>
  <c r="I5" i="41"/>
  <c r="I6" i="41"/>
  <c r="I4" i="41"/>
  <c r="N32" i="4" l="1"/>
  <c r="V32" i="4" s="1"/>
  <c r="U51" i="41"/>
  <c r="W26" i="4" s="1"/>
  <c r="U34" i="41"/>
  <c r="L9" i="4"/>
  <c r="L8" i="41"/>
  <c r="L9" i="41"/>
  <c r="N23" i="4"/>
  <c r="N18" i="4"/>
  <c r="N17" i="4"/>
  <c r="N26" i="4"/>
  <c r="V26" i="4" s="1"/>
  <c r="N30" i="4"/>
  <c r="V30" i="4" s="1"/>
  <c r="Q10" i="41"/>
  <c r="P10" i="41" s="1"/>
  <c r="W20" i="4"/>
  <c r="N34" i="4"/>
  <c r="N15" i="4"/>
  <c r="O15" i="4" s="1"/>
  <c r="Q17" i="41"/>
  <c r="P17" i="41" s="1"/>
  <c r="U13" i="4" s="1"/>
  <c r="Q12" i="41"/>
  <c r="P12" i="41" s="1"/>
  <c r="Q7" i="41"/>
  <c r="P7" i="41" s="1"/>
  <c r="Q14" i="41"/>
  <c r="U17" i="4"/>
  <c r="P38" i="4"/>
  <c r="O20" i="4"/>
  <c r="V20" i="4"/>
  <c r="L14" i="41"/>
  <c r="S14" i="41"/>
  <c r="T10" i="41"/>
  <c r="U10" i="4"/>
  <c r="T17" i="41"/>
  <c r="L12" i="41"/>
  <c r="S12" i="41"/>
  <c r="L13" i="4"/>
  <c r="S19" i="41"/>
  <c r="L19" i="41"/>
  <c r="T14" i="41"/>
  <c r="U12" i="4"/>
  <c r="L18" i="41"/>
  <c r="S18" i="41"/>
  <c r="T4" i="41"/>
  <c r="J13" i="4"/>
  <c r="S17" i="41"/>
  <c r="T12" i="41"/>
  <c r="U11" i="4"/>
  <c r="T7" i="41"/>
  <c r="K13" i="4"/>
  <c r="O6" i="41"/>
  <c r="T6" i="41" s="1"/>
  <c r="M6" i="41"/>
  <c r="S6" i="41" s="1"/>
  <c r="O5" i="41"/>
  <c r="T5" i="41" s="1"/>
  <c r="M5" i="41"/>
  <c r="S5" i="41" s="1"/>
  <c r="L17" i="41"/>
  <c r="K10" i="4"/>
  <c r="N4" i="41"/>
  <c r="L4" i="41"/>
  <c r="J9" i="4"/>
  <c r="L7" i="41"/>
  <c r="N12" i="41"/>
  <c r="N10" i="41"/>
  <c r="J10" i="4"/>
  <c r="N13" i="41"/>
  <c r="N11" i="41"/>
  <c r="N14" i="41"/>
  <c r="N9" i="41"/>
  <c r="N18" i="41"/>
  <c r="N15" i="41"/>
  <c r="N19" i="41"/>
  <c r="N8" i="41"/>
  <c r="K12" i="4"/>
  <c r="N17" i="41"/>
  <c r="K11" i="4"/>
  <c r="N16" i="41"/>
  <c r="N7" i="41"/>
  <c r="J12" i="4"/>
  <c r="K9" i="4"/>
  <c r="L5" i="41"/>
  <c r="L12" i="4"/>
  <c r="J11" i="4"/>
  <c r="N11" i="4" s="1"/>
  <c r="J8" i="4"/>
  <c r="N10" i="4" l="1"/>
  <c r="U12" i="41"/>
  <c r="W11" i="4" s="1"/>
  <c r="V15" i="4"/>
  <c r="N13" i="4"/>
  <c r="N9" i="4"/>
  <c r="L6" i="41"/>
  <c r="Q4" i="41"/>
  <c r="P4" i="41" s="1"/>
  <c r="U8" i="4" s="1"/>
  <c r="U9" i="4"/>
  <c r="N5" i="41"/>
  <c r="N6" i="41"/>
  <c r="L8" i="4"/>
  <c r="K8" i="4"/>
  <c r="N8" i="4" s="1"/>
  <c r="U4" i="41" l="1"/>
  <c r="W8" i="4" s="1"/>
  <c r="P39" i="4" s="1"/>
  <c r="T12" i="4"/>
  <c r="T14" i="4" s="1"/>
  <c r="T10" i="4"/>
  <c r="T15" i="4"/>
  <c r="T18" i="4"/>
  <c r="T19" i="4" s="1"/>
  <c r="O8" i="4" l="1"/>
  <c r="V8" i="4"/>
  <c r="T16" i="4"/>
  <c r="V19" i="4"/>
  <c r="V16" i="4"/>
  <c r="V17" i="4"/>
  <c r="V18" i="4"/>
  <c r="V9" i="4"/>
  <c r="V11" i="4"/>
  <c r="V10" i="4"/>
  <c r="V13" i="4"/>
  <c r="T11" i="4"/>
  <c r="O30" i="4" l="1"/>
  <c r="O18" i="4"/>
  <c r="O9" i="4"/>
  <c r="O17" i="4"/>
  <c r="O13" i="4"/>
  <c r="O16" i="4"/>
  <c r="O10" i="4"/>
  <c r="O19" i="4"/>
  <c r="O11" i="4"/>
  <c r="V24" i="4"/>
  <c r="V21" i="4"/>
  <c r="V22" i="4"/>
  <c r="V25" i="4"/>
  <c r="V36" i="4"/>
  <c r="V27" i="4"/>
  <c r="V29" i="4"/>
  <c r="V34" i="4"/>
  <c r="V35" i="4"/>
  <c r="V23" i="4"/>
  <c r="V28" i="4"/>
  <c r="V31" i="4"/>
  <c r="V33" i="4"/>
  <c r="V14" i="4"/>
  <c r="V12" i="4"/>
  <c r="O23" i="4" l="1"/>
  <c r="O25" i="4"/>
  <c r="O28" i="4"/>
  <c r="O35" i="4"/>
  <c r="O22" i="4"/>
  <c r="O12" i="4"/>
  <c r="O32" i="4"/>
  <c r="O21" i="4"/>
  <c r="O14" i="4"/>
  <c r="O34" i="4"/>
  <c r="O24" i="4"/>
  <c r="O36" i="4"/>
  <c r="O26" i="4"/>
  <c r="O33" i="4"/>
  <c r="O29" i="4"/>
  <c r="O31" i="4"/>
  <c r="O27" i="4"/>
  <c r="I38" i="4"/>
  <c r="H38"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Auteur</author>
  </authors>
  <commentList>
    <comment ref="A37" authorId="0" shapeId="0" xr:uid="{DD78CB25-7172-4304-A80F-72362A5DEFDE}">
      <text>
        <r>
          <rPr>
            <sz val="9"/>
            <color indexed="81"/>
            <rFont val="Tahoma"/>
            <family val="2"/>
          </rPr>
          <t xml:space="preserve">Beispiele:
- SIA 112/2
- NISTRA
- NIBA
- ...
</t>
        </r>
      </text>
    </comment>
  </commentList>
</comments>
</file>

<file path=xl/sharedStrings.xml><?xml version="1.0" encoding="utf-8"?>
<sst xmlns="http://schemas.openxmlformats.org/spreadsheetml/2006/main" count="1047" uniqueCount="365">
  <si>
    <t>Total</t>
  </si>
  <si>
    <t>G</t>
  </si>
  <si>
    <t>Gesellschaft</t>
  </si>
  <si>
    <t>W</t>
  </si>
  <si>
    <t>Wirtschaft</t>
  </si>
  <si>
    <t>U</t>
  </si>
  <si>
    <t>Umwelt</t>
  </si>
  <si>
    <t>G 1</t>
  </si>
  <si>
    <t>W 1</t>
  </si>
  <si>
    <t>U 3</t>
  </si>
  <si>
    <t xml:space="preserve">G 2 </t>
  </si>
  <si>
    <t xml:space="preserve">G 3 </t>
  </si>
  <si>
    <t xml:space="preserve">W 2 </t>
  </si>
  <si>
    <t xml:space="preserve">W 3 </t>
  </si>
  <si>
    <t>Gemeinschaft</t>
  </si>
  <si>
    <t>Finanzierung</t>
  </si>
  <si>
    <t>Umweltbelastungen</t>
  </si>
  <si>
    <t>Gefahrenprävention</t>
  </si>
  <si>
    <t>Raumentwicklung und Siedlung</t>
  </si>
  <si>
    <t>T</t>
  </si>
  <si>
    <t>Transversale Themen</t>
  </si>
  <si>
    <t>T 1</t>
  </si>
  <si>
    <t>T 1.1</t>
  </si>
  <si>
    <t>T 1.2</t>
  </si>
  <si>
    <t>Projektbegleitende Nachhaltigkeitsbeurteilung</t>
  </si>
  <si>
    <t>G 1.1</t>
  </si>
  <si>
    <t>G 1.2</t>
  </si>
  <si>
    <t>Wohnqualität und Zusammenleben</t>
  </si>
  <si>
    <t>G 1.3</t>
  </si>
  <si>
    <t>Zugang zur Infrastruktur und Aufenthaltsqualität</t>
  </si>
  <si>
    <t>G 2.1</t>
  </si>
  <si>
    <t>Kommunikation und Partizipation</t>
  </si>
  <si>
    <t>G 2.2</t>
  </si>
  <si>
    <t>Sozialverträgliches Verhalten</t>
  </si>
  <si>
    <t>G 2.3</t>
  </si>
  <si>
    <t>Rechtssicherheit</t>
  </si>
  <si>
    <t>G 2.4</t>
  </si>
  <si>
    <t>Solidarität, Gerechtigkeit, Verteilungseffekte</t>
  </si>
  <si>
    <t>G 3.1</t>
  </si>
  <si>
    <t>G 3.2</t>
  </si>
  <si>
    <t>Schutz vor Gewalt und Kriminalität</t>
  </si>
  <si>
    <t>W 1.1</t>
  </si>
  <si>
    <t>Betriebswirtschaftliches Kosten-Nutzen-Verhältnis</t>
  </si>
  <si>
    <t>W 1.2</t>
  </si>
  <si>
    <t>W 2.1</t>
  </si>
  <si>
    <t>Volkswirtschaftliches Kosten-Nutzen-Verhältnis</t>
  </si>
  <si>
    <t>W 2.2</t>
  </si>
  <si>
    <t>Regionalwirtschaftliche Aspekte</t>
  </si>
  <si>
    <t>W 2.3</t>
  </si>
  <si>
    <t>Ökonomische Nutzung vorhandener Infrastrukturen</t>
  </si>
  <si>
    <t>W 3.1</t>
  </si>
  <si>
    <t>Geeignete Finanzierung</t>
  </si>
  <si>
    <t>U 1.1</t>
  </si>
  <si>
    <t>Energieverbrauch</t>
  </si>
  <si>
    <t>U 1.2</t>
  </si>
  <si>
    <t>U 1.3</t>
  </si>
  <si>
    <t>U 2.1</t>
  </si>
  <si>
    <t>U 2.2</t>
  </si>
  <si>
    <t>U 2.3</t>
  </si>
  <si>
    <t>Beeinträchtigung des Klimas</t>
  </si>
  <si>
    <t>U 2.4</t>
  </si>
  <si>
    <t>Oberflächengewässer und Grundwasser</t>
  </si>
  <si>
    <t>Natur und Landschaft</t>
  </si>
  <si>
    <t>U 3.1</t>
  </si>
  <si>
    <t>Umwelt- und Ressourcenschonender Materialeinsatz</t>
  </si>
  <si>
    <t>U 3.2</t>
  </si>
  <si>
    <t>Naturgefahren</t>
  </si>
  <si>
    <t>Störfälle</t>
  </si>
  <si>
    <t>U 1.4</t>
  </si>
  <si>
    <t>U 1.5</t>
  </si>
  <si>
    <t>T 1.3</t>
  </si>
  <si>
    <t>Bereiche</t>
  </si>
  <si>
    <t>Themen</t>
  </si>
  <si>
    <t>Kriterien</t>
  </si>
  <si>
    <t>Anwendbar</t>
  </si>
  <si>
    <r>
      <t xml:space="preserve">Ziel: </t>
    </r>
    <r>
      <rPr>
        <sz val="9"/>
        <color theme="1"/>
        <rFont val="Arial Narrow"/>
        <family val="2"/>
      </rPr>
      <t>Soziale und kulturelle Entwicklungspotenziale von Siedlungsräumen erhalten und fördern und funktionale Zusammenhänge stärken.</t>
    </r>
  </si>
  <si>
    <r>
      <t xml:space="preserve">Ziel: </t>
    </r>
    <r>
      <rPr>
        <sz val="9"/>
        <color theme="1"/>
        <rFont val="Arial Narrow"/>
        <family val="2"/>
      </rPr>
      <t>Zugang zur Infrastruktur ermöglichen, Aufenthaltsqualität erhöhen, Beeinträchtigungen minimieren.</t>
    </r>
  </si>
  <si>
    <r>
      <rPr>
        <b/>
        <sz val="9"/>
        <color theme="1"/>
        <rFont val="Arial Narrow"/>
        <family val="2"/>
      </rPr>
      <t xml:space="preserve">Ziel: </t>
    </r>
    <r>
      <rPr>
        <sz val="9"/>
        <color theme="1"/>
        <rFont val="Arial Narrow"/>
        <family val="2"/>
      </rPr>
      <t>Betroffene Akteure frühzeitig einbeziehen und die Öffentlichkeit transparent und zeitgerecht informieren.</t>
    </r>
  </si>
  <si>
    <r>
      <t xml:space="preserve">Ziel: </t>
    </r>
    <r>
      <rPr>
        <sz val="9"/>
        <color theme="1"/>
        <rFont val="Arial Narrow"/>
        <family val="2"/>
      </rPr>
      <t>Sozial- und Arbeitsgesetzgebung einhalten (inkl. Kernarbeitsnormen der Internationalen Arbeitsorganisation)</t>
    </r>
  </si>
  <si>
    <r>
      <t>Ziel:</t>
    </r>
    <r>
      <rPr>
        <sz val="9"/>
        <color theme="1"/>
        <rFont val="Arial Narrow"/>
        <family val="2"/>
      </rPr>
      <t xml:space="preserve"> Vorausschauend und zeitgerecht die rechtlichen Rahmenbedingungen im Planungsprozess berücksichtigen</t>
    </r>
  </si>
  <si>
    <r>
      <t xml:space="preserve">Ziel: </t>
    </r>
    <r>
      <rPr>
        <sz val="9"/>
        <color theme="1"/>
        <rFont val="Arial Narrow"/>
        <family val="2"/>
      </rPr>
      <t>Infrastrukturvorhaben bzw. Infrastrukturnetz über den gesamten Lebenszyklus bezüglich Kosten-Nutzen-Verhältnis optimieren.</t>
    </r>
  </si>
  <si>
    <r>
      <rPr>
        <b/>
        <sz val="9"/>
        <color theme="1"/>
        <rFont val="Arial Narrow"/>
        <family val="2"/>
      </rPr>
      <t>Ziel:</t>
    </r>
    <r>
      <rPr>
        <sz val="9"/>
        <color theme="1"/>
        <rFont val="Arial Narrow"/>
        <family val="2"/>
      </rPr>
      <t xml:space="preserve"> Regionalwirtschaftliche Entwicklung möglichst wenig beeinträchtigen und regionale Ressourcen bei der Umsetzung angemessen berücksichtigen.</t>
    </r>
  </si>
  <si>
    <r>
      <rPr>
        <b/>
        <sz val="9"/>
        <color theme="1"/>
        <rFont val="Arial Narrow"/>
        <family val="2"/>
      </rPr>
      <t>Ziel:</t>
    </r>
    <r>
      <rPr>
        <sz val="9"/>
        <color theme="1"/>
        <rFont val="Arial Narrow"/>
        <family val="2"/>
      </rPr>
      <t xml:space="preserve"> Vorhandene Infrastrukturen und ihr umgebender Raum sind effektiv und langandauernd zu nutzen.</t>
    </r>
  </si>
  <si>
    <r>
      <rPr>
        <b/>
        <sz val="9"/>
        <color theme="1"/>
        <rFont val="Arial Narrow"/>
        <family val="2"/>
      </rPr>
      <t>Ziel:</t>
    </r>
    <r>
      <rPr>
        <sz val="9"/>
        <color theme="1"/>
        <rFont val="Arial Narrow"/>
        <family val="2"/>
      </rPr>
      <t xml:space="preserve"> Aushub- und Ausbruchmaterialien, Bauabfälle sowie Schlämme wiederverwenden oder umweltverträglich entsorgen.</t>
    </r>
  </si>
  <si>
    <r>
      <rPr>
        <b/>
        <sz val="9"/>
        <color theme="1"/>
        <rFont val="Arial Narrow"/>
        <family val="2"/>
      </rPr>
      <t>Ziel:</t>
    </r>
    <r>
      <rPr>
        <sz val="9"/>
        <color theme="1"/>
        <rFont val="Arial Narrow"/>
        <family val="2"/>
      </rPr>
      <t xml:space="preserve"> Schäden am Bauwerk infolge Naturgefahren über die gesamte Lebensdauer vermeiden bzw. vermindern und der Vorbeugung sowie Bewältigung von Schäden und der Erneuerung Rechnung tragen.</t>
    </r>
  </si>
  <si>
    <r>
      <rPr>
        <b/>
        <sz val="9"/>
        <color theme="1"/>
        <rFont val="Arial Narrow"/>
        <family val="2"/>
      </rPr>
      <t>Ziel:</t>
    </r>
    <r>
      <rPr>
        <sz val="9"/>
        <color theme="1"/>
        <rFont val="Arial Narrow"/>
        <family val="2"/>
      </rPr>
      <t xml:space="preserve"> Sicherheit für Mensch und Umwelt bei Nutzung und Betrieb der Infrastruktur gewährleisten.</t>
    </r>
  </si>
  <si>
    <t>Kommentare/Begründung</t>
  </si>
  <si>
    <t>Punkte</t>
  </si>
  <si>
    <t>von</t>
  </si>
  <si>
    <t>Bewertung</t>
  </si>
  <si>
    <t>Ergebnis der Bewertung:</t>
  </si>
  <si>
    <t>(von maximal</t>
  </si>
  <si>
    <t>Punkten</t>
  </si>
  <si>
    <t>möglichen Punkten)</t>
  </si>
  <si>
    <t>Zielkonflikte und Synergien</t>
  </si>
  <si>
    <r>
      <rPr>
        <b/>
        <sz val="9"/>
        <color theme="1"/>
        <rFont val="Arial Narrow"/>
        <family val="2"/>
      </rPr>
      <t>Ziel:</t>
    </r>
    <r>
      <rPr>
        <sz val="9"/>
        <color theme="1"/>
        <rFont val="Arial Narrow"/>
        <family val="2"/>
      </rPr>
      <t xml:space="preserve"> Geringen Ressourcenverbrauch und geringe Umweltbelastung bei Gewinnung, Herstellung, Transport und Einbau der Bau- und Hilfsstoffe anstreben.</t>
    </r>
  </si>
  <si>
    <r>
      <rPr>
        <b/>
        <sz val="9"/>
        <color theme="1"/>
        <rFont val="Arial Narrow"/>
        <family val="2"/>
      </rPr>
      <t>Ziel:</t>
    </r>
    <r>
      <rPr>
        <sz val="9"/>
        <color theme="1"/>
        <rFont val="Arial Narrow"/>
        <family val="2"/>
      </rPr>
      <t xml:space="preserve"> Bei der Tangierung von belasteten Standorten sind die nötigen Vorkehrungen zu treffen, damit die Standorte durch das Projektvorhaben nicht zu schädlichen oder lästigen Einwirkungen auf ein Schutzgut führen.</t>
    </r>
  </si>
  <si>
    <r>
      <t xml:space="preserve">Ziel: </t>
    </r>
    <r>
      <rPr>
        <sz val="9"/>
        <color theme="1"/>
        <rFont val="Arial Narrow"/>
        <family val="2"/>
      </rPr>
      <t>Kosten, Nutzen und die Übernahme von Risiken fair auf Nutzer, Bevölkerungsgruppen, Regionen und zukünftige Generationen verteilen.</t>
    </r>
  </si>
  <si>
    <r>
      <rPr>
        <b/>
        <sz val="9"/>
        <color theme="1"/>
        <rFont val="Arial Narrow"/>
        <family val="2"/>
      </rPr>
      <t>Ziel:</t>
    </r>
    <r>
      <rPr>
        <sz val="9"/>
        <color theme="1"/>
        <rFont val="Arial Narrow"/>
        <family val="2"/>
      </rPr>
      <t xml:space="preserve"> Belastung der Atmosphäre mit Treibhausgasen reduzieren bzw. nicht weiter ansteigen lassen. Hitzeinseleffekte reduzieren</t>
    </r>
  </si>
  <si>
    <t>Verwertung von unbelasteten und belasteten Aushub-, Ausbruch- und Rückbaumaterialien (Abfall)</t>
  </si>
  <si>
    <t>Informationen zum Objekt:</t>
  </si>
  <si>
    <t>Koordinaten:</t>
  </si>
  <si>
    <t>Projektname:</t>
  </si>
  <si>
    <t>Bauende:</t>
  </si>
  <si>
    <t>Baubeginn:</t>
  </si>
  <si>
    <t>Bauherr:</t>
  </si>
  <si>
    <t>Investitionskosten:</t>
  </si>
  <si>
    <t>Vom Projekt betroffene Fläche:</t>
  </si>
  <si>
    <t>Weitere Nachhaltigkeitsbewertungen, welche beim Projekt angewandt werden:</t>
  </si>
  <si>
    <t>Kurze Beschreibung des Projekts:</t>
  </si>
  <si>
    <t>Gesellschaft:</t>
  </si>
  <si>
    <t>Wirtschaft:</t>
  </si>
  <si>
    <t>Umwelt:</t>
  </si>
  <si>
    <t>Generell:</t>
  </si>
  <si>
    <t>Beim Projekt handelt es sich um:</t>
  </si>
  <si>
    <t>E</t>
  </si>
  <si>
    <t>N</t>
  </si>
  <si>
    <t>ha</t>
  </si>
  <si>
    <t>Hauptstärken des Projekts in den Bereichen:</t>
  </si>
  <si>
    <t>Hauptschwächen des Projekts in den Bereichen:</t>
  </si>
  <si>
    <t>Erreichungsgrad</t>
  </si>
  <si>
    <r>
      <rPr>
        <b/>
        <sz val="9"/>
        <color theme="1"/>
        <rFont val="Arial Narrow"/>
        <family val="2"/>
      </rPr>
      <t>Ziel:</t>
    </r>
    <r>
      <rPr>
        <sz val="9"/>
        <color theme="1"/>
        <rFont val="Arial Narrow"/>
        <family val="2"/>
      </rPr>
      <t xml:space="preserve"> Verletzlichkeit kritischer Infrastrukturen minimieren und hohes Sicherheitsempfinden für Nutzer und Betroffene schaffen.</t>
    </r>
  </si>
  <si>
    <t>Indikator</t>
  </si>
  <si>
    <t>Flächennutzung, -recycling und Boden</t>
  </si>
  <si>
    <t>Testprojekt</t>
  </si>
  <si>
    <t>U 1</t>
  </si>
  <si>
    <t>U 2</t>
  </si>
  <si>
    <t>Nutzniesser des Projekts:</t>
  </si>
  <si>
    <t>Pers.</t>
  </si>
  <si>
    <t>Vom Projekt betroffene Personen:</t>
  </si>
  <si>
    <t>Bauingenieur:</t>
  </si>
  <si>
    <t>Umweltingenieur:</t>
  </si>
  <si>
    <t>Zielsetzung und Systemabgrenzung</t>
  </si>
  <si>
    <r>
      <t xml:space="preserve">Ziel: </t>
    </r>
    <r>
      <rPr>
        <sz val="9"/>
        <color theme="1"/>
        <rFont val="Arial Narrow"/>
        <family val="2"/>
      </rPr>
      <t>Nutzungsflexibilität und Anpassungsfähigkeit im Hinblick auf zukünftige Nutzungsänderungen und neue Anforderungen sicherstellen und Voraussetzungen für eine einfache Instandhaltung bzw. Instandsetzung und Rückbau schaffen.</t>
    </r>
  </si>
  <si>
    <t>Nutzungsflexibilität, Anpassungsfähigkeit und Rückbau</t>
  </si>
  <si>
    <r>
      <rPr>
        <b/>
        <sz val="9"/>
        <color theme="1"/>
        <rFont val="Arial Narrow"/>
        <family val="2"/>
      </rPr>
      <t>Ziel:</t>
    </r>
    <r>
      <rPr>
        <sz val="9"/>
        <color theme="1"/>
        <rFont val="Arial Narrow"/>
        <family val="2"/>
      </rPr>
      <t xml:space="preserve"> Infrastrukturvorhaben bzw. Infrastrukturnetz aus volkswirtschaftlicher Sicht bewerten und optimieren. Synergieeffekte verschiedener Projekte nutzen.</t>
    </r>
  </si>
  <si>
    <r>
      <t xml:space="preserve">Ziel: </t>
    </r>
    <r>
      <rPr>
        <sz val="9"/>
        <color theme="1"/>
        <rFont val="Arial Narrow"/>
        <family val="2"/>
      </rPr>
      <t>Projekt in den Bereichen Umwelt, Gesellschaft und Wirtschaft beurteilen und Verbesserungen projektintegrierend umsetzen.</t>
    </r>
  </si>
  <si>
    <r>
      <rPr>
        <b/>
        <sz val="9"/>
        <color theme="1"/>
        <rFont val="Arial Narrow"/>
        <family val="2"/>
      </rPr>
      <t xml:space="preserve">Ziel: </t>
    </r>
    <r>
      <rPr>
        <sz val="9"/>
        <color theme="1"/>
        <rFont val="Arial Narrow"/>
        <family val="2"/>
      </rPr>
      <t>Zielkonflikte zwischen einzelnen Kriterien/Indikatoren sowie mit weiteren Zielen bzw. Zielsystemen frühzeitig (d.h. solange noch Entscheidungsspielraum besteht) identifizieren und analysieren.</t>
    </r>
  </si>
  <si>
    <t>Raumplanung, Landschaften, Ortsbilder und Kulturraum</t>
  </si>
  <si>
    <r>
      <t xml:space="preserve">Ziel: </t>
    </r>
    <r>
      <rPr>
        <sz val="9"/>
        <color theme="1"/>
        <rFont val="Arial Narrow"/>
        <family val="2"/>
      </rPr>
      <t>Das Projekt in der Raumplanung integrieren, Kulturlandschaften, Naherholungs- und Identifikationsräume, Kulturdenkmäler, sowie archäologische Stätten und Geotope erhalten und stärken.</t>
    </r>
  </si>
  <si>
    <t>Arbeitssicherheit, Unfallvermeidung, Rettung und Gesundheit</t>
  </si>
  <si>
    <t>Gesundheit und Sicherheit</t>
  </si>
  <si>
    <r>
      <rPr>
        <b/>
        <sz val="9"/>
        <color theme="1"/>
        <rFont val="Arial Narrow"/>
        <family val="2"/>
      </rPr>
      <t xml:space="preserve">Ziel: </t>
    </r>
    <r>
      <rPr>
        <sz val="9"/>
        <color theme="1"/>
        <rFont val="Arial Narrow"/>
        <family val="2"/>
      </rPr>
      <t>Gesundheit und Sicherheit der am Projekt beteiligten oder vom Projekt betroffenen Personen schützen und fördern.</t>
    </r>
  </si>
  <si>
    <t>Erfüllt</t>
  </si>
  <si>
    <t>Teilweise erfüllt</t>
  </si>
  <si>
    <t>Nicht erfüllt</t>
  </si>
  <si>
    <r>
      <rPr>
        <b/>
        <sz val="9"/>
        <color theme="1"/>
        <rFont val="Arial Narrow"/>
        <family val="2"/>
      </rPr>
      <t>Ziel:</t>
    </r>
    <r>
      <rPr>
        <sz val="9"/>
        <color theme="1"/>
        <rFont val="Arial Narrow"/>
        <family val="2"/>
      </rPr>
      <t xml:space="preserve"> Qualitativen und quantitativen Schutz von Oberflächengewässern und Grundwasser sicherstellen (inkl. Gewässerraum). Ein möglichst naturnaher Umgang mit dem Regenabwasser ist anzustreben.</t>
    </r>
  </si>
  <si>
    <t>Sicherheitsempfinden</t>
  </si>
  <si>
    <t>Zielkonflikte</t>
  </si>
  <si>
    <t>Synergien</t>
  </si>
  <si>
    <t>Systemabgrenzung</t>
  </si>
  <si>
    <t>Prüfung der Anwendbarkeit</t>
  </si>
  <si>
    <t>Projektorganisation</t>
  </si>
  <si>
    <t>Raumplanung</t>
  </si>
  <si>
    <t>Landschaften, Ortsbilder und Kulturraum</t>
  </si>
  <si>
    <t>Zerschneidungswirkung</t>
  </si>
  <si>
    <t>Aus- und Fernsicht</t>
  </si>
  <si>
    <t>Barrierefreier Zugang</t>
  </si>
  <si>
    <t>Beschilderung</t>
  </si>
  <si>
    <t>Stakeholder und Partizipation</t>
  </si>
  <si>
    <t>Rechtliche und normative Rahmenbedingungen</t>
  </si>
  <si>
    <t>Verfahren und Spezialbewilligungen</t>
  </si>
  <si>
    <t>Soziale und generationsbezogene Gerechtigkeit</t>
  </si>
  <si>
    <t>Projektinterne Gerechtigkeit</t>
  </si>
  <si>
    <t>Verantwortliche Beschaffung</t>
  </si>
  <si>
    <t>Risiko- und Sicherheitsmanagement</t>
  </si>
  <si>
    <t>Resilienz und Zuverlässigkeit</t>
  </si>
  <si>
    <t>Notfallszenarien</t>
  </si>
  <si>
    <t>Lebenszykluskosten</t>
  </si>
  <si>
    <t>Überwachung und Unterhalt</t>
  </si>
  <si>
    <t>Nutzungsflexibilität und Anpassungsfähigkeit</t>
  </si>
  <si>
    <t>Monitoringkonzept</t>
  </si>
  <si>
    <t>Synergieeffekte</t>
  </si>
  <si>
    <t>Reduktion der Zugangseinschränkungen</t>
  </si>
  <si>
    <t>Förderung der regionalen Attraktivität</t>
  </si>
  <si>
    <t>Vorhandene Infrastrukturen</t>
  </si>
  <si>
    <t>Multifunktionale oder gemeinsame Infrastrukturnutzung</t>
  </si>
  <si>
    <t>Langfristige Finanzierung</t>
  </si>
  <si>
    <t>Finanzierung der Risiken</t>
  </si>
  <si>
    <t>Erneuerbare Energien</t>
  </si>
  <si>
    <t>Energieverbrauchsmonitoring</t>
  </si>
  <si>
    <t>Effiziente Flächennutzung</t>
  </si>
  <si>
    <t>Ressourceneffizienz</t>
  </si>
  <si>
    <t>Ökologisch verantwortlicher Betrieb und Unterhalt</t>
  </si>
  <si>
    <t>Rückbaubarkeit</t>
  </si>
  <si>
    <t>Unverschmutzte Abfälle</t>
  </si>
  <si>
    <t>Belastete Abfälle</t>
  </si>
  <si>
    <t>Emissionen</t>
  </si>
  <si>
    <t>Hitzeinsel-Effekt</t>
  </si>
  <si>
    <t>Verbindungskorridore</t>
  </si>
  <si>
    <t>Risiken durch Naturgefahren</t>
  </si>
  <si>
    <t>Einflüsse des Klimawandels</t>
  </si>
  <si>
    <t>Störfälle und Gefahrengüter</t>
  </si>
  <si>
    <t>Objektdaten</t>
  </si>
  <si>
    <t>Disclaimer</t>
  </si>
  <si>
    <t>Durch die Benutzung des vorliegenden Tools entsteht zwischen dem Nutzer und dem Verein Netzwerk Nachhaltiges Bauen Schweiz (NNBS), Zürich, kein Vertragsverhältnis. Die Anwendung des Tools liegt in der alleinigen Verantwortung des Nutzers. Das Tool liefert nur qualitative Beurteilungsergebnisse. Diese binden den Verein Netzwerk Nachhaltiges Bauen (NNBS) in keiner Weise. Die Ergebnisse können auch nicht auf andere Projekte übertragen werden. Mit der Nutzung des Tools erklärt sich der Nutzer einverstanden, dass er daraus keinerlei Haftungs- oder andere Ansprüche gegen NNBS ableiten kann oder wird.</t>
  </si>
  <si>
    <t>Schonender Umgang mit Boden</t>
  </si>
  <si>
    <t>Untersuchung KbS-Standorte (Kataster der belasteten Standorte)</t>
  </si>
  <si>
    <t>Wasserverbrauch und Wasserbezug</t>
  </si>
  <si>
    <t>Indikatoren</t>
  </si>
  <si>
    <t>A</t>
  </si>
  <si>
    <t>Nicht erfüllte Indikatoren:</t>
  </si>
  <si>
    <t>Einfache Erhaltung und Rückbau</t>
  </si>
  <si>
    <t xml:space="preserve">Regional verfügbare Rohstoffe </t>
  </si>
  <si>
    <t>Nachhaltigkeitsbewertung</t>
  </si>
  <si>
    <t>Mögl. Max.</t>
  </si>
  <si>
    <t>Massnahmen</t>
  </si>
  <si>
    <t>Verweis interne Bestimmungen</t>
  </si>
  <si>
    <r>
      <t>Ziel:</t>
    </r>
    <r>
      <rPr>
        <sz val="9"/>
        <color theme="1"/>
        <rFont val="Arial Narrow"/>
        <family val="2"/>
      </rPr>
      <t xml:space="preserve"> Zielsetzungen des Projekts und der Bewertung, sowie Planungs- und Untersuchungsraum stufengerecht festlegen und abgrenzen.</t>
    </r>
  </si>
  <si>
    <t>T 1.1.1</t>
  </si>
  <si>
    <t>T 1.1.2</t>
  </si>
  <si>
    <t>T 1.1.3</t>
  </si>
  <si>
    <t>T 1.2.1</t>
  </si>
  <si>
    <t>T 1.2.2</t>
  </si>
  <si>
    <t>T 1.2.3</t>
  </si>
  <si>
    <t>T 1.3.1</t>
  </si>
  <si>
    <t>T 1.3.2</t>
  </si>
  <si>
    <t>G 1.1.1</t>
  </si>
  <si>
    <t>G 1.1.2</t>
  </si>
  <si>
    <t>G 1.2.1</t>
  </si>
  <si>
    <t>G 1.2.2</t>
  </si>
  <si>
    <t>G 1.2.3</t>
  </si>
  <si>
    <t>G 1.3.1</t>
  </si>
  <si>
    <t>G 1.3.2</t>
  </si>
  <si>
    <t>G 1.3.3</t>
  </si>
  <si>
    <t>G 2.1.1</t>
  </si>
  <si>
    <t>G 2.1.2</t>
  </si>
  <si>
    <t>G 2.2.1</t>
  </si>
  <si>
    <t>G 2.3.1</t>
  </si>
  <si>
    <t>G 2.3.2</t>
  </si>
  <si>
    <t>G 2.4.1</t>
  </si>
  <si>
    <t>G 2.4.2</t>
  </si>
  <si>
    <t>G 2.4.3</t>
  </si>
  <si>
    <t>G 2.4.4</t>
  </si>
  <si>
    <t>G 3.1.1</t>
  </si>
  <si>
    <t>G 3.1.2</t>
  </si>
  <si>
    <t>G 3.1.3</t>
  </si>
  <si>
    <t>G 3.2.1</t>
  </si>
  <si>
    <t>G 3.2.2</t>
  </si>
  <si>
    <t>W 1.1.1</t>
  </si>
  <si>
    <t>W 1.1.2</t>
  </si>
  <si>
    <t>W 1.1.3</t>
  </si>
  <si>
    <t>W 1.2.1</t>
  </si>
  <si>
    <t>W 1.2.2</t>
  </si>
  <si>
    <t>W 2.1.1</t>
  </si>
  <si>
    <t>W 2.1.2</t>
  </si>
  <si>
    <t>W 2.1.3</t>
  </si>
  <si>
    <t>W 2.2.1</t>
  </si>
  <si>
    <t>W 2.2.2</t>
  </si>
  <si>
    <t>W 2.2.3</t>
  </si>
  <si>
    <t>W 2.2.4</t>
  </si>
  <si>
    <t>W 2.3.1</t>
  </si>
  <si>
    <t>W 2.3.2</t>
  </si>
  <si>
    <t>W 3.1.1</t>
  </si>
  <si>
    <t>W 3.1.2</t>
  </si>
  <si>
    <t>W 3.1.3</t>
  </si>
  <si>
    <t>U 1.1.1</t>
  </si>
  <si>
    <t>U 1.1.2</t>
  </si>
  <si>
    <t>U 1.1.3</t>
  </si>
  <si>
    <t>U 1.2.1</t>
  </si>
  <si>
    <t>U 1.2.2</t>
  </si>
  <si>
    <t>U 1.3.1</t>
  </si>
  <si>
    <t>U 1.3.2</t>
  </si>
  <si>
    <t>U 1.4.1</t>
  </si>
  <si>
    <t>U 1.4.2</t>
  </si>
  <si>
    <t>U 1.5.1</t>
  </si>
  <si>
    <t>U 1.5.2</t>
  </si>
  <si>
    <t>U 1.5.3</t>
  </si>
  <si>
    <t>U 2.1.1</t>
  </si>
  <si>
    <t>U 2.1.2</t>
  </si>
  <si>
    <t>U 2.1.3</t>
  </si>
  <si>
    <t>U 2.2.1</t>
  </si>
  <si>
    <t>U 2.2.2</t>
  </si>
  <si>
    <t>U 2.2.3</t>
  </si>
  <si>
    <t>U 2.3.1</t>
  </si>
  <si>
    <t>U 2.3.2</t>
  </si>
  <si>
    <t>U 2.3.3</t>
  </si>
  <si>
    <t>U 2.4.1</t>
  </si>
  <si>
    <t>U 2.4.2</t>
  </si>
  <si>
    <t>U 2.4.3</t>
  </si>
  <si>
    <t>U 3.1.1</t>
  </si>
  <si>
    <t>U 3.1.2</t>
  </si>
  <si>
    <t>U 3.2.1</t>
  </si>
  <si>
    <t>Frist</t>
  </si>
  <si>
    <t>Ø</t>
  </si>
  <si>
    <t>Teilweise erfüllte Indikatoren:</t>
  </si>
  <si>
    <t>Erfüllte Indikatoren:</t>
  </si>
  <si>
    <t>Kolonnen nicht löschen</t>
  </si>
  <si>
    <t>X</t>
  </si>
  <si>
    <t>IST</t>
  </si>
  <si>
    <t>SOLL</t>
  </si>
  <si>
    <t>Legende</t>
  </si>
  <si>
    <t>Kolonne "Anwendbar"</t>
  </si>
  <si>
    <t>Kern-Indikatoren</t>
  </si>
  <si>
    <t>Jahre</t>
  </si>
  <si>
    <t>Nutzungsdauer:</t>
  </si>
  <si>
    <t>Ersatzbau</t>
  </si>
  <si>
    <t>Veränderung</t>
  </si>
  <si>
    <t>Neubau</t>
  </si>
  <si>
    <t>Sanierung</t>
  </si>
  <si>
    <t>Bestehendes Objekt</t>
  </si>
  <si>
    <r>
      <t>CHF</t>
    </r>
    <r>
      <rPr>
        <sz val="8"/>
        <color theme="1"/>
        <rFont val="Arial Narrow"/>
        <family val="2"/>
      </rPr>
      <t xml:space="preserve"> inkl MWST</t>
    </r>
  </si>
  <si>
    <t>Zielsetzung des Projekts</t>
  </si>
  <si>
    <t>Ziele der SNBS-Bewertung</t>
  </si>
  <si>
    <t>Aufenthaltsqualität im Umfeld der Infrastruktur</t>
  </si>
  <si>
    <t>Kommunikation und Reklamationen</t>
  </si>
  <si>
    <t>Grundversorgung und Suffizienz</t>
  </si>
  <si>
    <t>Widerstandsfähigkeit der Anlagen/Infrastrukturen</t>
  </si>
  <si>
    <t>Kostenbasierende Risikoanalyse</t>
  </si>
  <si>
    <t xml:space="preserve">Volkswirtschaftliche Kosten-Nutzen Analyse </t>
  </si>
  <si>
    <t>Regional verfügbare personelle Ressourcen und Kompetenzen</t>
  </si>
  <si>
    <t>Kostendeckungsgrad nach Realisierung</t>
  </si>
  <si>
    <r>
      <rPr>
        <b/>
        <sz val="9"/>
        <color theme="1"/>
        <rFont val="Arial Narrow"/>
        <family val="2"/>
      </rPr>
      <t>Ziel:</t>
    </r>
    <r>
      <rPr>
        <sz val="9"/>
        <color theme="1"/>
        <rFont val="Arial Narrow"/>
        <family val="2"/>
      </rPr>
      <t xml:space="preserve"> Verbrauch der (nicht erneuerbaren) Energie über den gesamten Lebenszyklus minimieren und Gewinnung und Nutzung erneuerbarer Energien fördern.</t>
    </r>
  </si>
  <si>
    <t>Bauliche Eingriffe auf KbS-Standorten</t>
  </si>
  <si>
    <t>Kompensation von Treibhausgasemissionen</t>
  </si>
  <si>
    <t>Luftschadstoffe und Gerüche</t>
  </si>
  <si>
    <t>Hitze und Licht</t>
  </si>
  <si>
    <t>Lärm und Erschütterungen</t>
  </si>
  <si>
    <t>Belastete Standorte</t>
  </si>
  <si>
    <t>Qualitative/stoffliche Auswirkungen auf Oberflächen- und Grundwasser</t>
  </si>
  <si>
    <t>Speichervolumen, Gewässerraum, Durchfluss und Wasserkreislauf</t>
  </si>
  <si>
    <t>Erhalt und Aufwertung von Natur- und Landschaftselementen</t>
  </si>
  <si>
    <t>U 2.2.4</t>
  </si>
  <si>
    <r>
      <rPr>
        <b/>
        <sz val="10"/>
        <color theme="1"/>
        <rFont val="Arial Narrow"/>
        <family val="2"/>
      </rPr>
      <t>Kernindikatoren</t>
    </r>
    <r>
      <rPr>
        <sz val="10"/>
        <color theme="1"/>
        <rFont val="Arial Narrow"/>
        <family val="2"/>
      </rPr>
      <t xml:space="preserve"> sind Indikatoren, deren Anwendung stark empfohlen wird. In seltenen Fällen sind sie nicht anwendbar, in allen anderen Fälle sollen sie unbedingt untersucht werden. Sie sind im Kriterienbeschrieb beim Indikatortyp mit einem "K" gekennzeichnet und in diesem Tool in der Spalte "Anwendbar" violett hinterlegt (siehe auch Legende unten).</t>
    </r>
  </si>
  <si>
    <t>#NA in SOLL</t>
  </si>
  <si>
    <t>#Indikatoren</t>
  </si>
  <si>
    <t>Ø SOLL</t>
  </si>
  <si>
    <r>
      <rPr>
        <b/>
        <sz val="9"/>
        <color theme="1"/>
        <rFont val="Arial Narrow"/>
        <family val="2"/>
      </rPr>
      <t>Ziel:</t>
    </r>
    <r>
      <rPr>
        <sz val="9"/>
        <color theme="1"/>
        <rFont val="Arial Narrow"/>
        <family val="2"/>
      </rPr>
      <t xml:space="preserve"> Projektvorhaben auf Landschaft abstimmen und naturnahe Lebensräume sowie Verbindungskorridore erhalten, ebenbürtig wiederherstellen oder neue ökologisch funktionsfähige Lebensräume schaffen. Invasive Arten bekämpfen und ihre Verbreitung vermeiden.</t>
    </r>
  </si>
  <si>
    <t>Indikatorenbewertung: 2 = erfüllt, 1 = teilweise erfüllt, 0 = nicht erfüllt</t>
  </si>
  <si>
    <t>Grafik Ind.</t>
  </si>
  <si>
    <t>Nicht anwendbar</t>
  </si>
  <si>
    <t>Resultat</t>
  </si>
  <si>
    <t xml:space="preserve"> - </t>
  </si>
  <si>
    <t>SOLL-Werte Indikatoren</t>
  </si>
  <si>
    <t>IST-Werte Indikatoren</t>
  </si>
  <si>
    <t>SOLL Bereiche</t>
  </si>
  <si>
    <t>Massnahmen (aus Indikatoren)</t>
  </si>
  <si>
    <r>
      <t xml:space="preserve">In einem </t>
    </r>
    <r>
      <rPr>
        <b/>
        <sz val="10"/>
        <color theme="1"/>
        <rFont val="Arial Narrow"/>
        <family val="2"/>
      </rPr>
      <t xml:space="preserve">ersten Schritt </t>
    </r>
    <r>
      <rPr>
        <sz val="10"/>
        <color theme="1"/>
        <rFont val="Arial Narrow"/>
        <family val="2"/>
      </rPr>
      <t>soll die Anwendbarkeit aller Indikatoren untersucht werden (siehe auch T 1.1.1). Anwendbare Indikatoren werden in der Kolonne "</t>
    </r>
    <r>
      <rPr>
        <b/>
        <sz val="10"/>
        <color theme="1"/>
        <rFont val="Arial Narrow"/>
        <family val="2"/>
      </rPr>
      <t>D</t>
    </r>
    <r>
      <rPr>
        <sz val="10"/>
        <color theme="1"/>
        <rFont val="Arial Narrow"/>
        <family val="2"/>
      </rPr>
      <t>" der Kriterien-Reiter mit einem "X" markiert. Im gleichen Zug kann für jeden Indikator ein SOLL-Wert festgesetzt werden, der den Nachhaltigkeitszielen des Projekts entspricht (Kolonne "</t>
    </r>
    <r>
      <rPr>
        <b/>
        <sz val="10"/>
        <color theme="1"/>
        <rFont val="Arial Narrow"/>
        <family val="2"/>
      </rPr>
      <t>E</t>
    </r>
    <r>
      <rPr>
        <sz val="10"/>
        <color theme="1"/>
        <rFont val="Arial Narrow"/>
        <family val="2"/>
      </rPr>
      <t>" der Kriterien-Reiter). Diese beiden Kolonnen sind jeweils stärker schwarz umrandet.</t>
    </r>
  </si>
  <si>
    <t>Kriterien (v. mögl. Max)</t>
  </si>
  <si>
    <t>Betriebswirtschaft</t>
  </si>
  <si>
    <t>Volkswirtschaft</t>
  </si>
  <si>
    <t>Rohstoffe, Energie und Boden</t>
  </si>
  <si>
    <t>Natur und Umwelt</t>
  </si>
  <si>
    <t>Bestmögliches Ergebnis: Äusserster Ring (2 Punkte)</t>
  </si>
  <si>
    <t>Grundlage Indikatorenbewertung: 2 = erfüllt, 1 = teilweise erfüllt, 0 = nicht erfüllt</t>
  </si>
  <si>
    <t>Öffentlicher Raum, Frei- und Erholungsräume</t>
  </si>
  <si>
    <t>Adresse / Kilometrierung / Objektnummer:</t>
  </si>
  <si>
    <t>Invasive Arten und Neophyten</t>
  </si>
  <si>
    <t>Jeder Indikator enthält zudem ein Feld für die Beschreibung von Massnahmen zum Erreichen der selbst definierten SOLL-Werte. Diese werden nach den Kriterien-Blättern im Reiter „Massnahmentabelle“ zusammengefasst.</t>
  </si>
  <si>
    <t>Minimierung des Energieverbrauchs</t>
  </si>
  <si>
    <t>Nichtionisierende Strahlung</t>
  </si>
  <si>
    <r>
      <rPr>
        <b/>
        <sz val="9"/>
        <color theme="1"/>
        <rFont val="Arial Narrow"/>
        <family val="2"/>
      </rPr>
      <t>Ziel:</t>
    </r>
    <r>
      <rPr>
        <sz val="9"/>
        <color theme="1"/>
        <rFont val="Arial Narrow"/>
        <family val="2"/>
      </rPr>
      <t xml:space="preserve"> Für die langfristige Finanzierung der Investitions-, Betriebs-, Instandsetzungs- und Rückbaukosten geeignetes Finanzierungssystem vorsehen.</t>
    </r>
  </si>
  <si>
    <r>
      <rPr>
        <b/>
        <sz val="9"/>
        <color theme="1"/>
        <rFont val="Arial Narrow"/>
        <family val="2"/>
      </rPr>
      <t>Ziel:</t>
    </r>
    <r>
      <rPr>
        <sz val="9"/>
        <color theme="1"/>
        <rFont val="Arial Narrow"/>
        <family val="2"/>
      </rPr>
      <t xml:space="preserve"> Beanspruchung und Beeinträchtigung des Bodens bei der Erstellung einer Infrastruktur minimieren und permanenten und temporären Bodenbedarf minimieren. Bei zusätzlichem Bodengebrauch sind brachliegende Flächen prioritär zu nutzen.</t>
    </r>
  </si>
  <si>
    <r>
      <rPr>
        <b/>
        <sz val="9"/>
        <color theme="1"/>
        <rFont val="Arial Narrow"/>
        <family val="2"/>
      </rPr>
      <t>Ziel:</t>
    </r>
    <r>
      <rPr>
        <sz val="9"/>
        <color theme="1"/>
        <rFont val="Arial Narrow"/>
        <family val="2"/>
      </rPr>
      <t xml:space="preserve"> Zunahme der Belastungen durch Luftschadstoffe, Gerüche, Lärm, Erschütterungen, NIS, Hitze und Licht vermeiden und Belastungen über den gesetzlichen Grenzwerten oder in Bezug auf die Ist-Situation (vor Projekt) reduzieren.</t>
    </r>
  </si>
  <si>
    <r>
      <rPr>
        <b/>
        <u/>
        <sz val="10"/>
        <color theme="4" tint="-0.249977111117893"/>
        <rFont val="Arial Narrow"/>
        <family val="2"/>
      </rPr>
      <t>Wichtiger Hinweis</t>
    </r>
    <r>
      <rPr>
        <b/>
        <sz val="10"/>
        <color theme="4" tint="-0.249977111117893"/>
        <rFont val="Arial Narrow"/>
        <family val="2"/>
      </rPr>
      <t xml:space="preserve"> : Die folgenden Reiter (ausser die Grafiken der Kriterien) wurden für eine Ansicht oder einen Druck im Format A3 konzipiert. Es ist möglich, dass beim ersten Öffnen der Datei die verschiedenen Datenblätter nicht korrekt angezeigt werden. In diesem Fall regeln Sie bitte die Ansicht oder das Druckformat auf A3 für eine korrekte Anzeige.</t>
    </r>
  </si>
  <si>
    <t>Nicht anwendbare Indikatoren:</t>
  </si>
  <si>
    <t>Die anwendbaren Indikatoren werden anschliessend jeweils gemäss den im Kriterienbeschrieb aufgeführten Anforderungen mit 2, 1, oder 0 Punkten bewertet. Jeder Eintrag kann wenn nötig mit der Lösch-Taste (Delete) wieder gelöscht werden.</t>
  </si>
  <si>
    <t>Projektbewertung IST</t>
  </si>
  <si>
    <t>Projektbewertung SOLL</t>
  </si>
  <si>
    <r>
      <rPr>
        <b/>
        <sz val="10"/>
        <color theme="1"/>
        <rFont val="Arial Narrow"/>
        <family val="2"/>
      </rPr>
      <t>Kriterien</t>
    </r>
    <r>
      <rPr>
        <sz val="10"/>
        <color theme="1"/>
        <rFont val="Arial Narrow"/>
        <family val="2"/>
      </rPr>
      <t xml:space="preserve">: </t>
    </r>
    <r>
      <rPr>
        <b/>
        <sz val="10"/>
        <color rgb="FF63BE7B"/>
        <rFont val="Arial Narrow"/>
        <family val="2"/>
      </rPr>
      <t>2 Punkte = sehr gut</t>
    </r>
    <r>
      <rPr>
        <sz val="10"/>
        <color theme="1"/>
        <rFont val="Arial Narrow"/>
        <family val="2"/>
      </rPr>
      <t xml:space="preserve">, </t>
    </r>
    <r>
      <rPr>
        <b/>
        <sz val="10"/>
        <color rgb="FFFFAD69"/>
        <rFont val="Arial Narrow"/>
        <family val="2"/>
      </rPr>
      <t>1 Punkt = genügend</t>
    </r>
    <r>
      <rPr>
        <sz val="10"/>
        <color theme="1"/>
        <rFont val="Arial Narrow"/>
        <family val="2"/>
      </rPr>
      <t xml:space="preserve">, </t>
    </r>
    <r>
      <rPr>
        <b/>
        <sz val="10"/>
        <color rgb="FFF8696B"/>
        <rFont val="Arial Narrow"/>
        <family val="2"/>
      </rPr>
      <t>0 Punkte = ungenügend</t>
    </r>
  </si>
  <si>
    <t>Bewertung Indikatoren IST und SOLL (Punkte)</t>
  </si>
  <si>
    <r>
      <rPr>
        <b/>
        <u/>
        <sz val="11"/>
        <color theme="1"/>
        <rFont val="Arial Narrow"/>
        <family val="2"/>
      </rPr>
      <t>Anleitung</t>
    </r>
    <r>
      <rPr>
        <sz val="10"/>
        <color theme="1"/>
        <rFont val="Arial Narrow"/>
        <family val="2"/>
      </rPr>
      <t xml:space="preserve">
Dieses Excel-Tool basiert auf dem Kriterienbeschrieb V1.0</t>
    </r>
    <r>
      <rPr>
        <sz val="10"/>
        <rFont val="Arial Narrow"/>
        <family val="2"/>
      </rPr>
      <t>. Es dient der Eintragung und Auswertung der Resultate der im Kriterienbeschrieb gestellten Anforderungen. Der Kriterienbeschrieb ist daher unabdingbar für die Benutzung dieses Tools.</t>
    </r>
  </si>
  <si>
    <t>Anzahl Indikatoren jeder Kategorie (von gesamthaft 75 Indikatoren) und relativer Anteil</t>
  </si>
  <si>
    <t xml:space="preserve">Die folgenden Reiter enthalten die "Übersicht" der Resultate, die "Objektdaten" (allgemeine Beschreibung des bewerteten Projekts), sowie die einzelnen im Kriterienbeschrieb enthaltenen Kriterien des SNBS Infrastruktur. Jeder Kriterien-Reiter enthält die einzelnen ihm entsprechenden Indikatoren. Die Bewertung folgt insgesamt auf der Basis der Indikatoren, die Auswertung ist anschliessend sowohl für die Indikatoren, als auch durchschnittlich für die Kriterien verfügbar. Die letzten Reiter dieses Dokuments enthalten die grafische Darstellung der Resultate. Im Vorfeld einer Bewertung können SOLL-Werte für jeden Indikator bestimmt werden, mit anderen Worten, das Nachhaltigkeitsziel des Infrastrukturprojekts. Diese Definition der SOLL-Werte ist jedoch nicht Pflicht, das Feld kann auch leer gelassen werden. In der grafischen Auswertung werden vier verschiedene Darstellungen vorgeschlagen:
- 1 Grafik mit IST-Werten des Projekts (Kriterienniveau).
- 1 Grafik mit IST-Werten des Projekts und einer Legende, die das Resultat in einen Kontext setzt (Kriterienniveau).
- 1 Grafik mit IST- und SOLL-Werten des Projekts (wenn SOLL-Werte vorhanden) und einer Legende, die das Resultat in einen Kontext setzt (Kriterienniveau).
- 1 Grafik der IST- und SOLL-Werte auf Indikatorniveau, mit einer Legende, die das Resultat in einen Kontext setzt.
Die Anwender können somit selbst entscheiden, welche Art Grafik sie für ihre Kommunikation (intern sowie extern) verwenden wollen. </t>
  </si>
  <si>
    <t>Anwendbar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</si>
</sst>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5" x14ac:knownFonts="1">
    <font>
      <sz val="11"/>
      <color theme="1"/>
      <name val="Calibri"/>
      <family val="2"/>
      <scheme val="minor"/>
    </font>
    <font>
      <sz val="11"/>
      <color theme="1"/>
      <name val="Calibri"/>
      <family val="2"/>
      <scheme val="minor"/>
    </font>
    <font>
      <sz val="10"/>
      <color theme="1"/>
      <name val="Arial"/>
      <family val="2"/>
    </font>
    <font>
      <u/>
      <sz val="9"/>
      <color theme="10"/>
      <name val="Arial"/>
      <family val="2"/>
    </font>
    <font>
      <sz val="9"/>
      <color theme="1"/>
      <name val="Arial Narrow"/>
      <family val="2"/>
    </font>
    <font>
      <b/>
      <sz val="12"/>
      <color theme="1"/>
      <name val="Arial Narrow"/>
      <family val="2"/>
    </font>
    <font>
      <b/>
      <sz val="14"/>
      <color theme="1"/>
      <name val="Arial Narrow"/>
      <family val="2"/>
    </font>
    <font>
      <sz val="10"/>
      <color theme="1"/>
      <name val="Arial Narrow"/>
      <family val="2"/>
    </font>
    <font>
      <b/>
      <sz val="10"/>
      <color theme="1"/>
      <name val="Arial Narrow"/>
      <family val="2"/>
    </font>
    <font>
      <b/>
      <sz val="9"/>
      <color theme="1"/>
      <name val="Arial Narrow"/>
      <family val="2"/>
    </font>
    <font>
      <i/>
      <sz val="9"/>
      <color theme="1"/>
      <name val="Arial Narrow"/>
      <family val="2"/>
    </font>
    <font>
      <b/>
      <sz val="12"/>
      <name val="Arial Narrow"/>
      <family val="2"/>
    </font>
    <font>
      <u/>
      <sz val="11"/>
      <color theme="11"/>
      <name val="Calibri"/>
      <family val="2"/>
      <scheme val="minor"/>
    </font>
    <font>
      <u/>
      <sz val="11"/>
      <color theme="10"/>
      <name val="Calibri"/>
      <family val="2"/>
      <scheme val="minor"/>
    </font>
    <font>
      <sz val="11"/>
      <color theme="1"/>
      <name val="Arial Narrow"/>
      <family val="2"/>
    </font>
    <font>
      <b/>
      <sz val="11"/>
      <color theme="1"/>
      <name val="Arial Narrow"/>
      <family val="2"/>
    </font>
    <font>
      <b/>
      <i/>
      <sz val="10"/>
      <color theme="1"/>
      <name val="Arial Narrow"/>
      <family val="2"/>
    </font>
    <font>
      <sz val="8"/>
      <color theme="1"/>
      <name val="Arial Narrow"/>
      <family val="2"/>
    </font>
    <font>
      <b/>
      <i/>
      <sz val="11"/>
      <color theme="1"/>
      <name val="Arial Narrow"/>
      <family val="2"/>
    </font>
    <font>
      <b/>
      <sz val="11"/>
      <color rgb="FFFF0000"/>
      <name val="Arial Narrow"/>
      <family val="2"/>
    </font>
    <font>
      <b/>
      <sz val="11"/>
      <color theme="0" tint="-0.499984740745262"/>
      <name val="Arial Narrow"/>
      <family val="2"/>
    </font>
    <font>
      <b/>
      <u/>
      <sz val="11"/>
      <color theme="1"/>
      <name val="Arial Narrow"/>
      <family val="2"/>
    </font>
    <font>
      <sz val="10"/>
      <color rgb="FFFF0000"/>
      <name val="Arial Narrow"/>
      <family val="2"/>
    </font>
    <font>
      <sz val="10"/>
      <name val="Arial Narrow"/>
      <family val="2"/>
    </font>
    <font>
      <b/>
      <sz val="11"/>
      <color rgb="FF62C4DD"/>
      <name val="Arial Narrow"/>
      <family val="2"/>
    </font>
    <font>
      <b/>
      <sz val="11"/>
      <color rgb="FF92D050"/>
      <name val="Arial Narrow"/>
      <family val="2"/>
    </font>
    <font>
      <sz val="10"/>
      <color theme="0" tint="-0.499984740745262"/>
      <name val="Arial Narrow"/>
      <family val="2"/>
    </font>
    <font>
      <sz val="10"/>
      <color rgb="FF62C4DD"/>
      <name val="Arial Narrow"/>
      <family val="2"/>
    </font>
    <font>
      <sz val="10"/>
      <color rgb="FF92D050"/>
      <name val="Arial Narrow"/>
      <family val="2"/>
    </font>
    <font>
      <b/>
      <sz val="10"/>
      <color theme="0" tint="-0.499984740745262"/>
      <name val="Arial Narrow"/>
      <family val="2"/>
    </font>
    <font>
      <b/>
      <sz val="10"/>
      <color rgb="FFFF0000"/>
      <name val="Arial Narrow"/>
      <family val="2"/>
    </font>
    <font>
      <b/>
      <sz val="10"/>
      <color rgb="FF62C4DD"/>
      <name val="Arial Narrow"/>
      <family val="2"/>
    </font>
    <font>
      <b/>
      <sz val="10"/>
      <color rgb="FF92D050"/>
      <name val="Arial Narrow"/>
      <family val="2"/>
    </font>
    <font>
      <sz val="9"/>
      <name val="Arial Narrow"/>
      <family val="2"/>
    </font>
    <font>
      <i/>
      <sz val="10"/>
      <color theme="1"/>
      <name val="Arial Narrow"/>
      <family val="2"/>
    </font>
    <font>
      <b/>
      <sz val="14"/>
      <color theme="0"/>
      <name val="Arial Narrow"/>
      <family val="2"/>
    </font>
    <font>
      <b/>
      <sz val="12"/>
      <color theme="0"/>
      <name val="Arial Narrow"/>
      <family val="2"/>
    </font>
    <font>
      <sz val="10"/>
      <color rgb="FFF8696B"/>
      <name val="Arial Narrow"/>
      <family val="2"/>
    </font>
    <font>
      <b/>
      <sz val="9"/>
      <color theme="0" tint="-0.499984740745262"/>
      <name val="Arial Narrow"/>
      <family val="2"/>
    </font>
    <font>
      <b/>
      <sz val="9"/>
      <color rgb="FFDF2626"/>
      <name val="Arial Narrow"/>
      <family val="2"/>
    </font>
    <font>
      <b/>
      <sz val="9"/>
      <color rgb="FF5CBFD9"/>
      <name val="Arial Narrow"/>
      <family val="2"/>
    </font>
    <font>
      <b/>
      <sz val="9"/>
      <color rgb="FF63BE7B"/>
      <name val="Arial Narrow"/>
      <family val="2"/>
    </font>
    <font>
      <b/>
      <sz val="10"/>
      <color rgb="FF63BE7B"/>
      <name val="Arial Narrow"/>
      <family val="2"/>
    </font>
    <font>
      <b/>
      <sz val="10"/>
      <color rgb="FFFFAD69"/>
      <name val="Arial Narrow"/>
      <family val="2"/>
    </font>
    <font>
      <b/>
      <sz val="10"/>
      <color rgb="FFF8696B"/>
      <name val="Arial Narrow"/>
      <family val="2"/>
    </font>
    <font>
      <sz val="9"/>
      <color theme="0" tint="-0.14999847407452621"/>
      <name val="Arial Narrow"/>
      <family val="2"/>
    </font>
    <font>
      <sz val="11"/>
      <color theme="0" tint="-0.14999847407452621"/>
      <name val="Arial Narrow"/>
      <family val="2"/>
    </font>
    <font>
      <b/>
      <sz val="9"/>
      <color theme="0" tint="-0.14999847407452621"/>
      <name val="Arial Narrow"/>
      <family val="2"/>
    </font>
    <font>
      <b/>
      <sz val="20"/>
      <color theme="0" tint="-0.249977111117893"/>
      <name val="Calibri"/>
      <family val="2"/>
    </font>
    <font>
      <b/>
      <sz val="9"/>
      <color theme="0" tint="-0.249977111117893"/>
      <name val="Arial Narrow"/>
      <family val="2"/>
    </font>
    <font>
      <sz val="9"/>
      <color theme="0" tint="-0.249977111117893"/>
      <name val="Arial Narrow"/>
      <family val="2"/>
    </font>
    <font>
      <b/>
      <i/>
      <sz val="9"/>
      <color theme="1"/>
      <name val="Arial Narrow"/>
      <family val="2"/>
    </font>
    <font>
      <b/>
      <sz val="10"/>
      <color theme="4" tint="-0.249977111117893"/>
      <name val="Arial Narrow"/>
      <family val="2"/>
    </font>
    <font>
      <b/>
      <u/>
      <sz val="10"/>
      <color theme="4" tint="-0.249977111117893"/>
      <name val="Arial Narrow"/>
      <family val="2"/>
    </font>
    <font>
      <sz val="9"/>
      <color indexed="81"/>
      <name val="Tahoma"/>
      <family val="2"/>
    </font>
  </fonts>
  <fills count="18">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0" tint="-0.14999847407452621"/>
        <bgColor indexed="64"/>
      </patternFill>
    </fill>
    <fill>
      <patternFill patternType="solid">
        <fgColor rgb="FFD0F0A0"/>
        <bgColor indexed="64"/>
      </patternFill>
    </fill>
    <fill>
      <patternFill patternType="solid">
        <fgColor rgb="FFA5DCEB"/>
        <bgColor indexed="64"/>
      </patternFill>
    </fill>
    <fill>
      <patternFill patternType="solid">
        <fgColor rgb="FFFB959F"/>
        <bgColor indexed="64"/>
      </patternFill>
    </fill>
    <fill>
      <patternFill patternType="solid">
        <fgColor theme="7" tint="0.79998168889431442"/>
        <bgColor indexed="64"/>
      </patternFill>
    </fill>
    <fill>
      <patternFill patternType="solid">
        <fgColor theme="0" tint="-4.9989318521683403E-2"/>
        <bgColor indexed="64"/>
      </patternFill>
    </fill>
    <fill>
      <patternFill patternType="solid">
        <fgColor rgb="FFFDA799"/>
        <bgColor indexed="64"/>
      </patternFill>
    </fill>
    <fill>
      <patternFill patternType="solid">
        <fgColor rgb="FF63BE7B"/>
        <bgColor indexed="64"/>
      </patternFill>
    </fill>
    <fill>
      <patternFill patternType="solid">
        <fgColor rgb="FFF8696B"/>
        <bgColor indexed="64"/>
      </patternFill>
    </fill>
    <fill>
      <patternFill patternType="solid">
        <fgColor rgb="FFFFEB84"/>
        <bgColor indexed="64"/>
      </patternFill>
    </fill>
    <fill>
      <patternFill patternType="solid">
        <fgColor rgb="FFDF2626"/>
        <bgColor indexed="64"/>
      </patternFill>
    </fill>
    <fill>
      <patternFill patternType="solid">
        <fgColor rgb="FF5CBFD9"/>
        <bgColor indexed="64"/>
      </patternFill>
    </fill>
    <fill>
      <patternFill patternType="solid">
        <fgColor rgb="FF6CAC34"/>
        <bgColor indexed="64"/>
      </patternFill>
    </fill>
  </fills>
  <borders count="58">
    <border>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auto="1"/>
      </left>
      <right style="thin">
        <color auto="1"/>
      </right>
      <top style="medium">
        <color auto="1"/>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thin">
        <color auto="1"/>
      </right>
      <top style="thin">
        <color auto="1"/>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auto="1"/>
      </top>
      <bottom style="thin">
        <color auto="1"/>
      </bottom>
      <diagonal/>
    </border>
    <border>
      <left style="thin">
        <color indexed="64"/>
      </left>
      <right style="medium">
        <color indexed="64"/>
      </right>
      <top style="thin">
        <color auto="1"/>
      </top>
      <bottom style="thin">
        <color auto="1"/>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diagonal/>
    </border>
    <border>
      <left style="thin">
        <color auto="1"/>
      </left>
      <right/>
      <top style="medium">
        <color auto="1"/>
      </top>
      <bottom style="thin">
        <color auto="1"/>
      </bottom>
      <diagonal/>
    </border>
    <border>
      <left style="thin">
        <color indexed="64"/>
      </left>
      <right/>
      <top style="thin">
        <color indexed="64"/>
      </top>
      <bottom style="medium">
        <color indexed="64"/>
      </bottom>
      <diagonal/>
    </border>
    <border>
      <left style="medium">
        <color auto="1"/>
      </left>
      <right/>
      <top style="medium">
        <color auto="1"/>
      </top>
      <bottom/>
      <diagonal/>
    </border>
    <border>
      <left/>
      <right/>
      <top style="medium">
        <color auto="1"/>
      </top>
      <bottom/>
      <diagonal/>
    </border>
    <border>
      <left/>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top style="thin">
        <color auto="1"/>
      </top>
      <bottom/>
      <diagonal/>
    </border>
    <border>
      <left style="thin">
        <color auto="1"/>
      </left>
      <right style="medium">
        <color indexed="64"/>
      </right>
      <top style="medium">
        <color auto="1"/>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medium">
        <color auto="1"/>
      </bottom>
      <diagonal/>
    </border>
    <border>
      <left style="thin">
        <color auto="1"/>
      </left>
      <right/>
      <top style="medium">
        <color auto="1"/>
      </top>
      <bottom/>
      <diagonal/>
    </border>
    <border>
      <left/>
      <right/>
      <top style="medium">
        <color auto="1"/>
      </top>
      <bottom style="thin">
        <color auto="1"/>
      </bottom>
      <diagonal/>
    </border>
    <border>
      <left/>
      <right/>
      <top style="thin">
        <color indexed="64"/>
      </top>
      <bottom style="medium">
        <color indexed="64"/>
      </bottom>
      <diagonal/>
    </border>
    <border>
      <left style="medium">
        <color auto="1"/>
      </left>
      <right/>
      <top style="medium">
        <color auto="1"/>
      </top>
      <bottom style="thin">
        <color auto="1"/>
      </bottom>
      <diagonal/>
    </border>
    <border>
      <left style="medium">
        <color auto="1"/>
      </left>
      <right/>
      <top style="thin">
        <color indexed="64"/>
      </top>
      <bottom style="thin">
        <color indexed="64"/>
      </bottom>
      <diagonal/>
    </border>
    <border>
      <left style="medium">
        <color auto="1"/>
      </left>
      <right/>
      <top style="thin">
        <color indexed="64"/>
      </top>
      <bottom style="medium">
        <color indexed="64"/>
      </bottom>
      <diagonal/>
    </border>
    <border>
      <left style="medium">
        <color auto="1"/>
      </left>
      <right/>
      <top/>
      <bottom/>
      <diagonal/>
    </border>
    <border>
      <left/>
      <right style="thin">
        <color indexed="64"/>
      </right>
      <top/>
      <bottom style="medium">
        <color indexed="64"/>
      </bottom>
      <diagonal/>
    </border>
    <border>
      <left/>
      <right style="thin">
        <color indexed="64"/>
      </right>
      <top style="medium">
        <color indexed="64"/>
      </top>
      <bottom/>
      <diagonal/>
    </border>
    <border>
      <left/>
      <right style="thin">
        <color auto="1"/>
      </right>
      <top style="medium">
        <color auto="1"/>
      </top>
      <bottom style="thin">
        <color auto="1"/>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right style="thin">
        <color rgb="FFF8696B"/>
      </right>
      <top/>
      <bottom/>
      <diagonal/>
    </border>
    <border>
      <left style="thin">
        <color rgb="FFF8696B"/>
      </left>
      <right style="thin">
        <color rgb="FF5CBFD9"/>
      </right>
      <top/>
      <bottom/>
      <diagonal/>
    </border>
    <border>
      <left/>
      <right style="thin">
        <color rgb="FF63BE7B"/>
      </right>
      <top/>
      <bottom/>
      <diagonal/>
    </border>
    <border>
      <left style="thin">
        <color indexed="64"/>
      </left>
      <right style="medium">
        <color indexed="64"/>
      </right>
      <top/>
      <bottom style="thin">
        <color auto="1"/>
      </bottom>
      <diagonal/>
    </border>
  </borders>
  <cellStyleXfs count="5">
    <xf numFmtId="0" fontId="0" fillId="0" borderId="0"/>
    <xf numFmtId="0" fontId="3" fillId="0" borderId="0" applyNumberFormat="0" applyFill="0" applyBorder="0" applyAlignment="0" applyProtection="0"/>
    <xf numFmtId="0" fontId="12" fillId="0" borderId="0" applyNumberFormat="0" applyFill="0" applyBorder="0" applyAlignment="0" applyProtection="0"/>
    <xf numFmtId="9" fontId="1" fillId="0" borderId="0" applyFont="0" applyFill="0" applyBorder="0" applyAlignment="0" applyProtection="0"/>
    <xf numFmtId="0" fontId="13" fillId="0" borderId="0" applyNumberFormat="0" applyFill="0" applyBorder="0" applyAlignment="0" applyProtection="0"/>
  </cellStyleXfs>
  <cellXfs count="617">
    <xf numFmtId="0" fontId="0" fillId="0" borderId="0" xfId="0"/>
    <xf numFmtId="0" fontId="0" fillId="0" borderId="0" xfId="0"/>
    <xf numFmtId="12" fontId="4" fillId="0" borderId="13" xfId="0" applyNumberFormat="1" applyFont="1" applyFill="1" applyBorder="1" applyAlignment="1" applyProtection="1">
      <alignment horizontal="center" vertical="top" wrapText="1"/>
    </xf>
    <xf numFmtId="0" fontId="5" fillId="0" borderId="0" xfId="0" applyFont="1" applyAlignment="1" applyProtection="1">
      <alignment horizontal="left" vertical="top" wrapText="1"/>
    </xf>
    <xf numFmtId="0" fontId="4" fillId="0" borderId="0" xfId="0" applyFont="1" applyFill="1" applyBorder="1" applyAlignment="1" applyProtection="1">
      <alignment vertical="center"/>
    </xf>
    <xf numFmtId="0" fontId="0" fillId="0" borderId="0" xfId="0" applyProtection="1"/>
    <xf numFmtId="0" fontId="7" fillId="0" borderId="0" xfId="0" applyFont="1" applyAlignment="1" applyProtection="1">
      <alignment horizontal="left" vertical="top" wrapText="1"/>
    </xf>
    <xf numFmtId="0" fontId="8" fillId="0" borderId="0" xfId="0" applyFont="1" applyFill="1" applyBorder="1" applyAlignment="1" applyProtection="1">
      <alignment horizontal="left" vertical="top" wrapText="1"/>
    </xf>
    <xf numFmtId="0" fontId="5" fillId="0" borderId="0" xfId="0" applyFont="1" applyFill="1" applyBorder="1" applyAlignment="1" applyProtection="1">
      <alignment horizontal="left" vertical="top" wrapText="1"/>
    </xf>
    <xf numFmtId="0" fontId="7" fillId="0" borderId="0" xfId="0" applyFont="1" applyFill="1" applyBorder="1" applyAlignment="1" applyProtection="1">
      <alignment vertical="center" wrapText="1"/>
    </xf>
    <xf numFmtId="0" fontId="4" fillId="0" borderId="0" xfId="0" applyFont="1" applyAlignment="1" applyProtection="1">
      <alignment horizontal="left" vertical="top" wrapText="1"/>
    </xf>
    <xf numFmtId="0" fontId="4" fillId="0" borderId="0" xfId="0" applyFont="1" applyFill="1" applyBorder="1" applyAlignment="1" applyProtection="1">
      <alignment vertical="center" wrapText="1"/>
    </xf>
    <xf numFmtId="0" fontId="4" fillId="0" borderId="0" xfId="0" applyFont="1" applyBorder="1" applyAlignment="1" applyProtection="1">
      <alignment horizontal="left" vertical="top" wrapText="1"/>
    </xf>
    <xf numFmtId="0" fontId="9" fillId="5" borderId="8" xfId="0" applyFont="1" applyFill="1" applyBorder="1" applyAlignment="1" applyProtection="1">
      <alignment horizontal="left" vertical="top" wrapText="1"/>
    </xf>
    <xf numFmtId="0" fontId="4" fillId="0" borderId="7" xfId="0" applyFont="1" applyFill="1" applyBorder="1" applyAlignment="1" applyProtection="1">
      <alignment horizontal="left" vertical="top" wrapText="1"/>
    </xf>
    <xf numFmtId="0" fontId="9" fillId="0" borderId="12" xfId="0" applyFont="1" applyFill="1" applyBorder="1" applyAlignment="1" applyProtection="1">
      <alignment horizontal="left" vertical="top" wrapText="1"/>
    </xf>
    <xf numFmtId="12" fontId="4" fillId="0" borderId="13" xfId="0" applyNumberFormat="1" applyFont="1" applyFill="1" applyBorder="1" applyAlignment="1" applyProtection="1">
      <alignment horizontal="left" vertical="top"/>
    </xf>
    <xf numFmtId="12" fontId="10" fillId="0" borderId="13" xfId="0" applyNumberFormat="1" applyFont="1" applyFill="1" applyBorder="1" applyAlignment="1" applyProtection="1">
      <alignment horizontal="right" vertical="top"/>
    </xf>
    <xf numFmtId="1" fontId="10" fillId="0" borderId="13" xfId="0" applyNumberFormat="1" applyFont="1" applyFill="1" applyBorder="1" applyAlignment="1" applyProtection="1">
      <alignment horizontal="center" vertical="top"/>
    </xf>
    <xf numFmtId="12" fontId="10" fillId="0" borderId="14" xfId="0" applyNumberFormat="1" applyFont="1" applyFill="1" applyBorder="1" applyAlignment="1" applyProtection="1">
      <alignment horizontal="left" vertical="top"/>
    </xf>
    <xf numFmtId="0" fontId="0" fillId="0" borderId="0" xfId="0" applyAlignment="1">
      <alignment wrapText="1"/>
    </xf>
    <xf numFmtId="0" fontId="4" fillId="0" borderId="8" xfId="0" applyFont="1" applyBorder="1" applyAlignment="1" applyProtection="1">
      <alignment horizontal="left" vertical="top" wrapText="1"/>
      <protection locked="0"/>
    </xf>
    <xf numFmtId="0" fontId="4" fillId="0" borderId="18" xfId="0" applyFont="1" applyFill="1" applyBorder="1" applyAlignment="1" applyProtection="1">
      <alignment horizontal="left" vertical="top" wrapText="1"/>
    </xf>
    <xf numFmtId="0" fontId="9" fillId="7" borderId="8" xfId="0" applyFont="1" applyFill="1" applyBorder="1" applyAlignment="1" applyProtection="1">
      <alignment horizontal="left" vertical="top" wrapText="1"/>
    </xf>
    <xf numFmtId="0" fontId="9" fillId="6" borderId="8" xfId="0" applyFont="1" applyFill="1" applyBorder="1" applyAlignment="1" applyProtection="1">
      <alignment horizontal="left" vertical="top" wrapText="1"/>
    </xf>
    <xf numFmtId="0" fontId="14" fillId="0" borderId="0" xfId="0" applyFont="1" applyProtection="1"/>
    <xf numFmtId="0" fontId="14" fillId="0" borderId="0" xfId="0" applyFont="1" applyAlignment="1" applyProtection="1">
      <alignment horizontal="left" wrapText="1"/>
    </xf>
    <xf numFmtId="0" fontId="14" fillId="0" borderId="0" xfId="0" applyFont="1" applyAlignment="1" applyProtection="1">
      <alignment horizontal="left" vertical="top" wrapText="1"/>
    </xf>
    <xf numFmtId="0" fontId="0" fillId="0" borderId="0" xfId="0" applyFill="1"/>
    <xf numFmtId="0" fontId="0" fillId="0" borderId="0" xfId="0" applyFill="1" applyProtection="1"/>
    <xf numFmtId="0" fontId="14" fillId="2" borderId="0" xfId="0" applyFont="1" applyFill="1" applyProtection="1"/>
    <xf numFmtId="0" fontId="8" fillId="2" borderId="21" xfId="0" applyFont="1" applyFill="1" applyBorder="1" applyAlignment="1" applyProtection="1">
      <alignment horizontal="left" vertical="top"/>
    </xf>
    <xf numFmtId="0" fontId="14" fillId="2" borderId="22" xfId="0" applyFont="1" applyFill="1" applyBorder="1" applyProtection="1"/>
    <xf numFmtId="0" fontId="8" fillId="2" borderId="35" xfId="0" applyFont="1" applyFill="1" applyBorder="1" applyAlignment="1" applyProtection="1">
      <alignment vertical="top" wrapText="1"/>
    </xf>
    <xf numFmtId="9" fontId="7" fillId="3" borderId="4" xfId="3" applyFont="1" applyFill="1" applyBorder="1" applyAlignment="1" applyProtection="1">
      <alignment horizontal="center" vertical="center" wrapText="1"/>
    </xf>
    <xf numFmtId="9" fontId="7" fillId="3" borderId="15" xfId="3" applyFont="1" applyFill="1" applyBorder="1" applyAlignment="1" applyProtection="1">
      <alignment horizontal="center" vertical="center" wrapText="1"/>
    </xf>
    <xf numFmtId="9" fontId="7" fillId="3" borderId="9" xfId="3" applyFont="1" applyFill="1" applyBorder="1" applyAlignment="1" applyProtection="1">
      <alignment horizontal="center" vertical="center" wrapText="1"/>
    </xf>
    <xf numFmtId="0" fontId="14" fillId="2" borderId="0" xfId="0" applyFont="1" applyFill="1" applyAlignment="1" applyProtection="1">
      <alignment horizontal="center"/>
    </xf>
    <xf numFmtId="0" fontId="15" fillId="2" borderId="0" xfId="0" applyFont="1" applyFill="1" applyBorder="1" applyAlignment="1" applyProtection="1">
      <alignment horizontal="center"/>
    </xf>
    <xf numFmtId="0" fontId="14" fillId="0" borderId="0" xfId="0" applyFont="1" applyAlignment="1" applyProtection="1">
      <alignment horizontal="center"/>
    </xf>
    <xf numFmtId="0" fontId="14" fillId="0" borderId="0" xfId="0" applyFont="1" applyFill="1" applyProtection="1"/>
    <xf numFmtId="0" fontId="14" fillId="0" borderId="0" xfId="0" applyFont="1" applyFill="1" applyAlignment="1" applyProtection="1">
      <alignment horizontal="center"/>
    </xf>
    <xf numFmtId="0" fontId="5" fillId="0" borderId="0" xfId="0" applyFont="1" applyFill="1" applyProtection="1"/>
    <xf numFmtId="0" fontId="14" fillId="0" borderId="0" xfId="0" applyFont="1" applyFill="1" applyAlignment="1" applyProtection="1"/>
    <xf numFmtId="0" fontId="7" fillId="0" borderId="0" xfId="0" applyFont="1" applyFill="1" applyProtection="1"/>
    <xf numFmtId="0" fontId="7" fillId="0" borderId="0" xfId="0" applyFont="1" applyFill="1" applyAlignment="1" applyProtection="1"/>
    <xf numFmtId="0" fontId="14" fillId="0" borderId="0" xfId="0" applyFont="1"/>
    <xf numFmtId="1" fontId="7" fillId="5" borderId="43" xfId="0" applyNumberFormat="1" applyFont="1" applyFill="1" applyBorder="1" applyAlignment="1" applyProtection="1">
      <alignment horizontal="center" vertical="center"/>
    </xf>
    <xf numFmtId="1" fontId="7" fillId="5" borderId="39" xfId="0" applyNumberFormat="1" applyFont="1" applyFill="1" applyBorder="1" applyAlignment="1" applyProtection="1">
      <alignment horizontal="center" vertical="center"/>
    </xf>
    <xf numFmtId="1" fontId="7" fillId="5" borderId="44" xfId="0" applyNumberFormat="1" applyFont="1" applyFill="1" applyBorder="1" applyAlignment="1" applyProtection="1">
      <alignment horizontal="center" vertical="center"/>
    </xf>
    <xf numFmtId="1" fontId="7" fillId="8" borderId="43" xfId="0" applyNumberFormat="1" applyFont="1" applyFill="1" applyBorder="1" applyAlignment="1" applyProtection="1">
      <alignment horizontal="center" vertical="center"/>
    </xf>
    <xf numFmtId="1" fontId="7" fillId="8" borderId="39" xfId="0" applyNumberFormat="1" applyFont="1" applyFill="1" applyBorder="1" applyAlignment="1" applyProtection="1">
      <alignment horizontal="center" vertical="center"/>
    </xf>
    <xf numFmtId="1" fontId="7" fillId="7" borderId="43" xfId="0" applyNumberFormat="1" applyFont="1" applyFill="1" applyBorder="1" applyAlignment="1" applyProtection="1">
      <alignment horizontal="center" vertical="center"/>
    </xf>
    <xf numFmtId="1" fontId="7" fillId="7" borderId="39" xfId="0" applyNumberFormat="1" applyFont="1" applyFill="1" applyBorder="1" applyAlignment="1" applyProtection="1">
      <alignment horizontal="center" vertical="center"/>
    </xf>
    <xf numFmtId="1" fontId="7" fillId="7" borderId="44" xfId="0" applyNumberFormat="1" applyFont="1" applyFill="1" applyBorder="1" applyAlignment="1" applyProtection="1">
      <alignment horizontal="center" vertical="center"/>
    </xf>
    <xf numFmtId="1" fontId="7" fillId="6" borderId="0" xfId="0" applyNumberFormat="1" applyFont="1" applyFill="1" applyBorder="1" applyAlignment="1" applyProtection="1">
      <alignment horizontal="center" vertical="center"/>
    </xf>
    <xf numFmtId="1" fontId="7" fillId="6" borderId="39" xfId="0" applyNumberFormat="1" applyFont="1" applyFill="1" applyBorder="1" applyAlignment="1" applyProtection="1">
      <alignment horizontal="center" vertical="center"/>
    </xf>
    <xf numFmtId="0" fontId="8" fillId="2" borderId="21" xfId="0" applyFont="1" applyFill="1" applyBorder="1" applyAlignment="1" applyProtection="1">
      <alignment vertical="top"/>
    </xf>
    <xf numFmtId="0" fontId="8" fillId="2" borderId="0" xfId="0" applyFont="1" applyFill="1" applyBorder="1" applyAlignment="1" applyProtection="1">
      <alignment horizontal="center" vertical="center" wrapText="1"/>
    </xf>
    <xf numFmtId="1" fontId="7" fillId="2" borderId="43" xfId="0" applyNumberFormat="1" applyFont="1" applyFill="1" applyBorder="1" applyAlignment="1" applyProtection="1">
      <alignment horizontal="center" vertical="center"/>
    </xf>
    <xf numFmtId="1" fontId="7" fillId="2" borderId="39" xfId="0" applyNumberFormat="1" applyFont="1" applyFill="1" applyBorder="1" applyAlignment="1" applyProtection="1">
      <alignment horizontal="center" vertical="center"/>
    </xf>
    <xf numFmtId="1" fontId="7" fillId="2" borderId="44" xfId="0" applyNumberFormat="1" applyFont="1" applyFill="1" applyBorder="1" applyAlignment="1" applyProtection="1">
      <alignment horizontal="center" vertical="center"/>
    </xf>
    <xf numFmtId="1" fontId="7" fillId="2" borderId="0" xfId="0" applyNumberFormat="1" applyFont="1" applyFill="1" applyBorder="1" applyAlignment="1" applyProtection="1">
      <alignment horizontal="center" vertical="center"/>
    </xf>
    <xf numFmtId="0" fontId="7" fillId="0" borderId="0" xfId="0" applyFont="1" applyFill="1" applyAlignment="1" applyProtection="1">
      <alignment vertical="center" wrapText="1"/>
    </xf>
    <xf numFmtId="9" fontId="18" fillId="0" borderId="0" xfId="3" applyFont="1" applyFill="1" applyAlignment="1" applyProtection="1">
      <alignment horizontal="center"/>
    </xf>
    <xf numFmtId="0" fontId="18" fillId="0" borderId="0" xfId="0" applyFont="1" applyFill="1" applyAlignment="1" applyProtection="1">
      <alignment horizontal="center"/>
    </xf>
    <xf numFmtId="1" fontId="18" fillId="0" borderId="0" xfId="0" applyNumberFormat="1" applyFont="1" applyFill="1" applyAlignment="1" applyProtection="1">
      <alignment horizontal="center"/>
    </xf>
    <xf numFmtId="0" fontId="4" fillId="2" borderId="8" xfId="0" applyFont="1" applyFill="1" applyBorder="1" applyAlignment="1" applyProtection="1">
      <alignment horizontal="left" vertical="top" wrapText="1"/>
    </xf>
    <xf numFmtId="0" fontId="14" fillId="0" borderId="0" xfId="0" applyFont="1" applyFill="1" applyAlignment="1" applyProtection="1">
      <alignment horizontal="center"/>
    </xf>
    <xf numFmtId="0" fontId="4" fillId="0" borderId="8" xfId="0" applyFont="1" applyFill="1" applyBorder="1" applyAlignment="1" applyProtection="1">
      <alignment horizontal="left" vertical="top"/>
    </xf>
    <xf numFmtId="0" fontId="4" fillId="2" borderId="8" xfId="0" applyFont="1" applyFill="1" applyBorder="1" applyAlignment="1" applyProtection="1">
      <alignment horizontal="left" vertical="top"/>
    </xf>
    <xf numFmtId="12" fontId="4" fillId="0" borderId="39" xfId="0" applyNumberFormat="1" applyFont="1" applyFill="1" applyBorder="1" applyAlignment="1" applyProtection="1">
      <alignment horizontal="center" vertical="top" wrapText="1"/>
    </xf>
    <xf numFmtId="0" fontId="4" fillId="0" borderId="36" xfId="0" applyFont="1" applyBorder="1" applyAlignment="1" applyProtection="1">
      <alignment horizontal="left" wrapText="1"/>
    </xf>
    <xf numFmtId="0" fontId="4" fillId="0" borderId="29" xfId="0" applyFont="1" applyBorder="1" applyAlignment="1" applyProtection="1">
      <alignment horizontal="left" wrapText="1"/>
    </xf>
    <xf numFmtId="0" fontId="4" fillId="0" borderId="31" xfId="0" applyFont="1" applyBorder="1" applyAlignment="1" applyProtection="1">
      <alignment horizontal="left" wrapText="1"/>
    </xf>
    <xf numFmtId="0" fontId="15" fillId="0" borderId="0" xfId="0" applyFont="1" applyAlignment="1" applyProtection="1">
      <alignment horizontal="left" wrapText="1"/>
    </xf>
    <xf numFmtId="12" fontId="4" fillId="0" borderId="0" xfId="0" applyNumberFormat="1" applyFont="1" applyFill="1" applyBorder="1" applyAlignment="1" applyProtection="1">
      <alignment horizontal="center" vertical="top" wrapText="1"/>
    </xf>
    <xf numFmtId="0" fontId="7" fillId="0" borderId="0" xfId="0" applyFont="1" applyAlignment="1" applyProtection="1">
      <alignment horizontal="center" vertical="center"/>
    </xf>
    <xf numFmtId="0" fontId="14" fillId="0" borderId="0" xfId="0" applyFont="1" applyFill="1" applyAlignment="1" applyProtection="1">
      <alignment horizontal="left" vertical="center"/>
    </xf>
    <xf numFmtId="0" fontId="8" fillId="0" borderId="0" xfId="0" applyFont="1" applyFill="1" applyAlignment="1" applyProtection="1">
      <alignment horizontal="left" vertical="center"/>
    </xf>
    <xf numFmtId="0" fontId="14" fillId="0" borderId="0" xfId="0" applyFont="1" applyFill="1" applyAlignment="1" applyProtection="1">
      <alignment horizontal="center" vertical="center"/>
    </xf>
    <xf numFmtId="0" fontId="15" fillId="0" borderId="0" xfId="0" applyFont="1" applyProtection="1"/>
    <xf numFmtId="0" fontId="8" fillId="0" borderId="0" xfId="0" applyFont="1" applyFill="1" applyBorder="1" applyAlignment="1" applyProtection="1">
      <alignment vertical="center" wrapText="1"/>
    </xf>
    <xf numFmtId="0" fontId="17" fillId="0" borderId="0" xfId="0" applyFont="1" applyFill="1" applyAlignment="1" applyProtection="1">
      <alignment horizontal="center"/>
    </xf>
    <xf numFmtId="0" fontId="4" fillId="0" borderId="0" xfId="0" applyFont="1" applyAlignment="1" applyProtection="1">
      <alignment horizontal="center" vertical="center"/>
    </xf>
    <xf numFmtId="0" fontId="8" fillId="2" borderId="0" xfId="0" applyFont="1" applyFill="1" applyBorder="1" applyAlignment="1" applyProtection="1">
      <alignment horizontal="center" vertical="center"/>
    </xf>
    <xf numFmtId="164" fontId="7" fillId="0" borderId="6" xfId="3" applyNumberFormat="1" applyFont="1" applyFill="1" applyBorder="1" applyAlignment="1" applyProtection="1">
      <alignment horizontal="center" vertical="center" wrapText="1"/>
    </xf>
    <xf numFmtId="0" fontId="8" fillId="0" borderId="0" xfId="0" applyFont="1" applyAlignment="1" applyProtection="1">
      <alignment horizontal="center" vertical="center"/>
    </xf>
    <xf numFmtId="0" fontId="9" fillId="5" borderId="40" xfId="0" applyFont="1" applyFill="1" applyBorder="1" applyAlignment="1" applyProtection="1">
      <alignment horizontal="left" vertical="top" wrapText="1"/>
    </xf>
    <xf numFmtId="0" fontId="4" fillId="2" borderId="38" xfId="0" applyFont="1" applyFill="1" applyBorder="1" applyAlignment="1" applyProtection="1">
      <alignment horizontal="left" vertical="top" wrapText="1"/>
    </xf>
    <xf numFmtId="0" fontId="4" fillId="0" borderId="38" xfId="0" applyFont="1" applyFill="1" applyBorder="1" applyAlignment="1" applyProtection="1">
      <alignment horizontal="left" vertical="top" wrapText="1"/>
    </xf>
    <xf numFmtId="0" fontId="4" fillId="0" borderId="36" xfId="0" applyFont="1" applyFill="1" applyBorder="1" applyAlignment="1" applyProtection="1">
      <alignment horizontal="left" vertical="top" wrapText="1"/>
    </xf>
    <xf numFmtId="12" fontId="4" fillId="0" borderId="32" xfId="0" applyNumberFormat="1" applyFont="1" applyFill="1" applyBorder="1" applyAlignment="1" applyProtection="1">
      <alignment horizontal="center" vertical="top" wrapText="1"/>
    </xf>
    <xf numFmtId="0" fontId="9" fillId="5" borderId="4" xfId="0" applyFont="1" applyFill="1" applyBorder="1" applyAlignment="1" applyProtection="1">
      <alignment horizontal="left" vertical="top" wrapText="1"/>
    </xf>
    <xf numFmtId="0" fontId="9" fillId="5" borderId="6" xfId="0" applyFont="1" applyFill="1" applyBorder="1" applyAlignment="1" applyProtection="1">
      <alignment horizontal="left" vertical="top" wrapText="1"/>
    </xf>
    <xf numFmtId="0" fontId="9" fillId="7" borderId="4" xfId="0" applyFont="1" applyFill="1" applyBorder="1" applyAlignment="1" applyProtection="1">
      <alignment horizontal="left" vertical="top" wrapText="1"/>
    </xf>
    <xf numFmtId="0" fontId="9" fillId="7" borderId="6" xfId="0" applyFont="1" applyFill="1" applyBorder="1" applyAlignment="1" applyProtection="1">
      <alignment horizontal="left" vertical="top" wrapText="1"/>
    </xf>
    <xf numFmtId="0" fontId="9" fillId="6" borderId="4" xfId="0" applyFont="1" applyFill="1" applyBorder="1" applyAlignment="1" applyProtection="1">
      <alignment horizontal="left" vertical="top" wrapText="1"/>
    </xf>
    <xf numFmtId="0" fontId="9" fillId="6" borderId="6" xfId="0" applyFont="1" applyFill="1" applyBorder="1" applyAlignment="1" applyProtection="1">
      <alignment horizontal="left" vertical="top" wrapText="1"/>
    </xf>
    <xf numFmtId="0" fontId="8" fillId="2" borderId="22" xfId="0" applyFont="1" applyFill="1" applyBorder="1" applyAlignment="1" applyProtection="1">
      <alignment horizontal="left" vertical="top" wrapText="1"/>
    </xf>
    <xf numFmtId="164" fontId="7" fillId="0" borderId="16" xfId="3" applyNumberFormat="1" applyFont="1" applyFill="1" applyBorder="1" applyAlignment="1" applyProtection="1">
      <alignment horizontal="center" vertical="center" wrapText="1"/>
    </xf>
    <xf numFmtId="164" fontId="7" fillId="0" borderId="11" xfId="3" applyNumberFormat="1" applyFont="1" applyFill="1" applyBorder="1" applyAlignment="1" applyProtection="1">
      <alignment horizontal="center" vertical="center" wrapText="1"/>
    </xf>
    <xf numFmtId="0" fontId="4" fillId="0" borderId="36" xfId="0" applyFont="1" applyBorder="1" applyAlignment="1" applyProtection="1">
      <alignment horizontal="center" vertical="center"/>
    </xf>
    <xf numFmtId="0" fontId="4" fillId="0" borderId="31" xfId="0" applyFont="1" applyBorder="1" applyAlignment="1" applyProtection="1">
      <alignment horizontal="center" vertical="center"/>
    </xf>
    <xf numFmtId="0" fontId="4" fillId="0" borderId="29" xfId="0" applyFont="1" applyBorder="1" applyAlignment="1" applyProtection="1">
      <alignment horizontal="center" vertical="center"/>
    </xf>
    <xf numFmtId="0" fontId="4" fillId="0" borderId="0" xfId="0" applyFont="1" applyBorder="1" applyAlignment="1" applyProtection="1">
      <alignment horizontal="center" vertical="center"/>
    </xf>
    <xf numFmtId="0" fontId="4" fillId="0" borderId="32" xfId="0" applyFont="1" applyBorder="1" applyAlignment="1" applyProtection="1">
      <alignment horizontal="center" vertical="center"/>
    </xf>
    <xf numFmtId="0" fontId="8" fillId="0" borderId="29" xfId="0" applyFont="1" applyBorder="1" applyAlignment="1" applyProtection="1">
      <alignment horizontal="left" vertical="center"/>
    </xf>
    <xf numFmtId="0" fontId="7" fillId="0" borderId="36" xfId="0" applyFont="1" applyBorder="1" applyAlignment="1" applyProtection="1">
      <alignment horizontal="center" vertical="center"/>
    </xf>
    <xf numFmtId="0" fontId="7" fillId="0" borderId="29" xfId="0" applyFont="1" applyBorder="1" applyAlignment="1" applyProtection="1">
      <alignment horizontal="center" vertical="center"/>
    </xf>
    <xf numFmtId="0" fontId="7" fillId="0" borderId="31" xfId="0" applyFont="1" applyBorder="1" applyAlignment="1" applyProtection="1">
      <alignment horizontal="center" vertical="center"/>
    </xf>
    <xf numFmtId="0" fontId="15" fillId="0" borderId="29" xfId="0" applyFont="1" applyBorder="1" applyProtection="1"/>
    <xf numFmtId="0" fontId="14" fillId="0" borderId="0" xfId="0" applyFont="1" applyFill="1" applyAlignment="1" applyProtection="1">
      <alignment vertical="center"/>
    </xf>
    <xf numFmtId="0" fontId="15" fillId="0" borderId="0" xfId="0" applyFont="1" applyFill="1" applyBorder="1" applyAlignment="1" applyProtection="1">
      <alignment vertical="center"/>
    </xf>
    <xf numFmtId="0" fontId="14" fillId="0" borderId="0" xfId="0" applyFont="1" applyAlignment="1" applyProtection="1">
      <alignment vertical="center"/>
    </xf>
    <xf numFmtId="0" fontId="7" fillId="0" borderId="0" xfId="0" applyFont="1" applyFill="1" applyAlignment="1" applyProtection="1">
      <alignment vertical="center"/>
    </xf>
    <xf numFmtId="0" fontId="14" fillId="0" borderId="0" xfId="0" applyFont="1" applyAlignment="1" applyProtection="1">
      <alignment horizontal="center" vertical="center"/>
    </xf>
    <xf numFmtId="0" fontId="14" fillId="0" borderId="0" xfId="0" applyFont="1" applyFill="1"/>
    <xf numFmtId="1" fontId="7" fillId="5" borderId="45" xfId="0" applyNumberFormat="1" applyFont="1" applyFill="1" applyBorder="1" applyAlignment="1" applyProtection="1">
      <alignment horizontal="center" vertical="center"/>
    </xf>
    <xf numFmtId="1" fontId="7" fillId="5" borderId="46" xfId="0" applyNumberFormat="1" applyFont="1" applyFill="1" applyBorder="1" applyAlignment="1" applyProtection="1">
      <alignment horizontal="center" vertical="center"/>
    </xf>
    <xf numFmtId="1" fontId="7" fillId="5" borderId="47" xfId="0" applyNumberFormat="1" applyFont="1" applyFill="1" applyBorder="1" applyAlignment="1" applyProtection="1">
      <alignment horizontal="center" vertical="center"/>
    </xf>
    <xf numFmtId="1" fontId="7" fillId="8" borderId="45" xfId="0" applyNumberFormat="1" applyFont="1" applyFill="1" applyBorder="1" applyAlignment="1" applyProtection="1">
      <alignment horizontal="center" vertical="center"/>
    </xf>
    <xf numFmtId="1" fontId="7" fillId="8" borderId="46" xfId="0" applyNumberFormat="1" applyFont="1" applyFill="1" applyBorder="1" applyAlignment="1" applyProtection="1">
      <alignment horizontal="center" vertical="center"/>
    </xf>
    <xf numFmtId="1" fontId="7" fillId="7" borderId="45" xfId="0" applyNumberFormat="1" applyFont="1" applyFill="1" applyBorder="1" applyAlignment="1" applyProtection="1">
      <alignment horizontal="center" vertical="center"/>
    </xf>
    <xf numFmtId="1" fontId="7" fillId="7" borderId="46" xfId="0" applyNumberFormat="1" applyFont="1" applyFill="1" applyBorder="1" applyAlignment="1" applyProtection="1">
      <alignment horizontal="center" vertical="center"/>
    </xf>
    <xf numFmtId="1" fontId="7" fillId="7" borderId="47" xfId="0" applyNumberFormat="1" applyFont="1" applyFill="1" applyBorder="1" applyAlignment="1" applyProtection="1">
      <alignment horizontal="center" vertical="center"/>
    </xf>
    <xf numFmtId="1" fontId="7" fillId="6" borderId="48" xfId="0" applyNumberFormat="1" applyFont="1" applyFill="1" applyBorder="1" applyAlignment="1" applyProtection="1">
      <alignment horizontal="center" vertical="center"/>
    </xf>
    <xf numFmtId="1" fontId="7" fillId="6" borderId="46" xfId="0" applyNumberFormat="1" applyFont="1" applyFill="1" applyBorder="1" applyAlignment="1" applyProtection="1">
      <alignment horizontal="center" vertical="center"/>
    </xf>
    <xf numFmtId="1" fontId="7" fillId="6" borderId="47" xfId="0" applyNumberFormat="1" applyFont="1" applyFill="1" applyBorder="1" applyAlignment="1" applyProtection="1">
      <alignment horizontal="center" vertical="center"/>
    </xf>
    <xf numFmtId="0" fontId="8" fillId="0" borderId="0" xfId="0" applyFont="1" applyFill="1" applyAlignment="1" applyProtection="1">
      <alignment vertical="center" wrapText="1"/>
    </xf>
    <xf numFmtId="0" fontId="7" fillId="0" borderId="8" xfId="0" applyFont="1" applyFill="1" applyBorder="1" applyAlignment="1" applyProtection="1">
      <alignment vertical="center" wrapText="1"/>
    </xf>
    <xf numFmtId="0" fontId="21" fillId="0" borderId="0" xfId="0" applyFont="1" applyFill="1" applyProtection="1"/>
    <xf numFmtId="0" fontId="14" fillId="0" borderId="0" xfId="0" applyFont="1" applyFill="1" applyAlignment="1" applyProtection="1">
      <alignment vertical="center" wrapText="1"/>
    </xf>
    <xf numFmtId="0" fontId="21" fillId="0" borderId="0" xfId="0" applyFont="1" applyFill="1" applyAlignment="1" applyProtection="1">
      <alignment vertical="center" wrapText="1"/>
    </xf>
    <xf numFmtId="0" fontId="2" fillId="0" borderId="0" xfId="0" applyFont="1" applyFill="1" applyAlignment="1">
      <alignment wrapText="1"/>
    </xf>
    <xf numFmtId="0" fontId="5" fillId="0" borderId="0" xfId="0" applyFont="1" applyAlignment="1" applyProtection="1">
      <alignment vertical="center"/>
    </xf>
    <xf numFmtId="0" fontId="0" fillId="0" borderId="0" xfId="0" applyAlignment="1" applyProtection="1">
      <alignment vertical="center"/>
    </xf>
    <xf numFmtId="0" fontId="0" fillId="0" borderId="0" xfId="0" applyFill="1" applyAlignment="1" applyProtection="1">
      <alignment vertical="center"/>
    </xf>
    <xf numFmtId="0" fontId="14" fillId="2" borderId="0" xfId="0" applyFont="1" applyFill="1" applyAlignment="1" applyProtection="1">
      <alignment horizontal="left" vertical="center"/>
    </xf>
    <xf numFmtId="0" fontId="8" fillId="0" borderId="8" xfId="0" applyFont="1" applyFill="1" applyBorder="1" applyAlignment="1" applyProtection="1">
      <alignment horizontal="left" vertical="center"/>
    </xf>
    <xf numFmtId="0" fontId="8" fillId="0" borderId="26" xfId="0" applyFont="1" applyFill="1" applyBorder="1" applyAlignment="1" applyProtection="1">
      <alignment horizontal="left" vertical="center"/>
    </xf>
    <xf numFmtId="0" fontId="7" fillId="0" borderId="27" xfId="0" applyFont="1" applyFill="1" applyBorder="1" applyAlignment="1" applyProtection="1">
      <alignment horizontal="left" vertical="center"/>
    </xf>
    <xf numFmtId="0" fontId="14" fillId="0" borderId="27" xfId="0" applyFont="1" applyFill="1" applyBorder="1" applyAlignment="1" applyProtection="1">
      <alignment horizontal="left" vertical="center"/>
    </xf>
    <xf numFmtId="0" fontId="14" fillId="0" borderId="28" xfId="0" applyFont="1" applyFill="1" applyBorder="1" applyAlignment="1" applyProtection="1">
      <alignment horizontal="left" vertical="center"/>
    </xf>
    <xf numFmtId="0" fontId="7" fillId="0" borderId="0" xfId="0" applyFont="1" applyFill="1" applyBorder="1" applyAlignment="1" applyProtection="1">
      <alignment horizontal="left" vertical="center"/>
    </xf>
    <xf numFmtId="0" fontId="14" fillId="10" borderId="0" xfId="0" applyFont="1" applyFill="1" applyAlignment="1" applyProtection="1">
      <alignment vertical="center"/>
      <protection locked="0"/>
    </xf>
    <xf numFmtId="0" fontId="14" fillId="0" borderId="0" xfId="0" applyFont="1" applyFill="1" applyBorder="1" applyAlignment="1" applyProtection="1">
      <alignment horizontal="left" vertical="center"/>
    </xf>
    <xf numFmtId="0" fontId="14" fillId="0" borderId="30" xfId="0" applyFont="1" applyFill="1" applyBorder="1" applyAlignment="1" applyProtection="1">
      <alignment horizontal="left" vertical="center"/>
    </xf>
    <xf numFmtId="0" fontId="7" fillId="0" borderId="32" xfId="0" applyFont="1" applyFill="1" applyBorder="1" applyAlignment="1" applyProtection="1">
      <alignment horizontal="left" vertical="center"/>
    </xf>
    <xf numFmtId="0" fontId="14" fillId="10" borderId="32" xfId="0" applyFont="1" applyFill="1" applyBorder="1" applyAlignment="1" applyProtection="1">
      <alignment vertical="center"/>
      <protection locked="0"/>
    </xf>
    <xf numFmtId="0" fontId="14" fillId="0" borderId="32" xfId="0" applyFont="1" applyFill="1" applyBorder="1" applyAlignment="1" applyProtection="1">
      <alignment horizontal="left" vertical="center"/>
    </xf>
    <xf numFmtId="0" fontId="14" fillId="0" borderId="33" xfId="0" applyFont="1" applyFill="1" applyBorder="1" applyAlignment="1" applyProtection="1">
      <alignment horizontal="left" vertical="center"/>
    </xf>
    <xf numFmtId="0" fontId="8" fillId="0" borderId="12" xfId="0" applyFont="1" applyFill="1" applyBorder="1" applyAlignment="1" applyProtection="1">
      <alignment horizontal="left" vertical="center"/>
    </xf>
    <xf numFmtId="0" fontId="7" fillId="0" borderId="13" xfId="0" applyFont="1" applyFill="1" applyBorder="1" applyAlignment="1" applyProtection="1">
      <alignment horizontal="left" vertical="center"/>
    </xf>
    <xf numFmtId="0" fontId="7" fillId="0" borderId="14" xfId="0" applyFont="1" applyFill="1" applyBorder="1" applyAlignment="1" applyProtection="1">
      <alignment horizontal="left" vertical="center"/>
    </xf>
    <xf numFmtId="0" fontId="7" fillId="2" borderId="0" xfId="0" applyFont="1" applyFill="1" applyAlignment="1" applyProtection="1">
      <alignment horizontal="left" vertical="center"/>
    </xf>
    <xf numFmtId="0" fontId="7" fillId="0" borderId="0" xfId="0" applyFont="1" applyFill="1" applyAlignment="1" applyProtection="1">
      <alignment horizontal="left" vertical="center"/>
    </xf>
    <xf numFmtId="0" fontId="8" fillId="0" borderId="0" xfId="0" applyFont="1" applyFill="1" applyBorder="1" applyAlignment="1" applyProtection="1">
      <alignment horizontal="left" vertical="center"/>
    </xf>
    <xf numFmtId="0" fontId="8" fillId="0" borderId="39" xfId="0" applyFont="1" applyFill="1" applyBorder="1" applyAlignment="1" applyProtection="1">
      <alignment horizontal="left" vertical="center"/>
    </xf>
    <xf numFmtId="0" fontId="7" fillId="0" borderId="8" xfId="0" applyFont="1" applyFill="1" applyBorder="1" applyAlignment="1" applyProtection="1">
      <alignment horizontal="right" vertical="center"/>
    </xf>
    <xf numFmtId="0" fontId="7" fillId="2" borderId="0" xfId="0" applyFont="1" applyFill="1" applyAlignment="1" applyProtection="1">
      <alignment vertical="center"/>
    </xf>
    <xf numFmtId="0" fontId="14" fillId="2" borderId="0" xfId="0" applyFont="1" applyFill="1" applyAlignment="1" applyProtection="1">
      <alignment vertical="center"/>
    </xf>
    <xf numFmtId="0" fontId="9" fillId="11" borderId="8" xfId="0" applyFont="1" applyFill="1" applyBorder="1" applyAlignment="1" applyProtection="1">
      <alignment horizontal="left" vertical="top" wrapText="1"/>
    </xf>
    <xf numFmtId="0" fontId="9" fillId="11" borderId="4" xfId="0" applyFont="1" applyFill="1" applyBorder="1" applyAlignment="1" applyProtection="1">
      <alignment horizontal="left" vertical="top" wrapText="1"/>
    </xf>
    <xf numFmtId="0" fontId="9" fillId="11" borderId="6" xfId="0" applyFont="1" applyFill="1" applyBorder="1" applyAlignment="1" applyProtection="1">
      <alignment horizontal="left" vertical="top" wrapText="1"/>
    </xf>
    <xf numFmtId="0" fontId="7" fillId="0" borderId="8" xfId="0" applyFont="1" applyFill="1" applyBorder="1" applyAlignment="1" applyProtection="1">
      <alignment vertical="center"/>
    </xf>
    <xf numFmtId="0" fontId="7" fillId="0" borderId="8" xfId="0" applyFont="1" applyFill="1" applyBorder="1" applyAlignment="1" applyProtection="1">
      <alignment horizontal="left" vertical="center" wrapText="1"/>
    </xf>
    <xf numFmtId="0" fontId="26" fillId="0" borderId="8" xfId="0" applyFont="1" applyFill="1" applyBorder="1" applyAlignment="1" applyProtection="1">
      <alignment vertical="center"/>
    </xf>
    <xf numFmtId="0" fontId="22" fillId="0" borderId="8" xfId="0" applyFont="1" applyFill="1" applyBorder="1" applyAlignment="1" applyProtection="1">
      <alignment vertical="center"/>
    </xf>
    <xf numFmtId="0" fontId="27" fillId="0" borderId="8" xfId="0" applyFont="1" applyFill="1" applyBorder="1" applyAlignment="1" applyProtection="1">
      <alignment vertical="center"/>
    </xf>
    <xf numFmtId="0" fontId="28" fillId="0" borderId="8" xfId="0" applyFont="1" applyFill="1" applyBorder="1" applyAlignment="1" applyProtection="1">
      <alignment vertical="center"/>
    </xf>
    <xf numFmtId="0" fontId="19" fillId="0" borderId="39" xfId="0" applyFont="1" applyFill="1" applyBorder="1" applyAlignment="1" applyProtection="1">
      <alignment horizontal="center" vertical="center" wrapText="1"/>
    </xf>
    <xf numFmtId="0" fontId="22" fillId="0" borderId="39" xfId="0" applyFont="1" applyFill="1" applyBorder="1" applyAlignment="1" applyProtection="1">
      <alignment vertical="center"/>
    </xf>
    <xf numFmtId="0" fontId="7" fillId="0" borderId="39" xfId="0" applyFont="1" applyFill="1" applyBorder="1" applyAlignment="1" applyProtection="1">
      <alignment vertical="center"/>
    </xf>
    <xf numFmtId="0" fontId="28" fillId="0" borderId="2" xfId="0" applyFont="1" applyFill="1" applyBorder="1" applyAlignment="1" applyProtection="1">
      <alignment vertical="center"/>
    </xf>
    <xf numFmtId="0" fontId="24" fillId="0" borderId="39" xfId="0" applyFont="1" applyFill="1" applyBorder="1" applyAlignment="1" applyProtection="1">
      <alignment horizontal="center" vertical="center" wrapText="1"/>
    </xf>
    <xf numFmtId="0" fontId="27" fillId="0" borderId="39" xfId="0" applyFont="1" applyFill="1" applyBorder="1" applyAlignment="1" applyProtection="1">
      <alignment vertical="center"/>
    </xf>
    <xf numFmtId="0" fontId="20" fillId="0" borderId="39" xfId="0" applyFont="1" applyFill="1" applyBorder="1" applyAlignment="1" applyProtection="1">
      <alignment horizontal="center" vertical="center" wrapText="1"/>
    </xf>
    <xf numFmtId="0" fontId="26" fillId="0" borderId="39" xfId="0" applyFont="1" applyFill="1" applyBorder="1" applyAlignment="1" applyProtection="1">
      <alignment vertical="center"/>
    </xf>
    <xf numFmtId="0" fontId="8" fillId="0" borderId="0" xfId="0" applyFont="1" applyFill="1" applyAlignment="1" applyProtection="1">
      <alignment horizontal="center" vertical="center"/>
    </xf>
    <xf numFmtId="0" fontId="7" fillId="0" borderId="3" xfId="0" applyFont="1" applyFill="1" applyBorder="1" applyProtection="1"/>
    <xf numFmtId="0" fontId="7" fillId="0" borderId="3" xfId="0" applyFont="1" applyFill="1" applyBorder="1" applyAlignment="1" applyProtection="1"/>
    <xf numFmtId="0" fontId="7" fillId="0" borderId="1" xfId="0" applyFont="1" applyFill="1" applyBorder="1" applyProtection="1"/>
    <xf numFmtId="0" fontId="7" fillId="0" borderId="1" xfId="0" applyFont="1" applyFill="1" applyBorder="1" applyAlignment="1" applyProtection="1"/>
    <xf numFmtId="0" fontId="7" fillId="0" borderId="2" xfId="0" applyFont="1" applyFill="1" applyBorder="1" applyProtection="1"/>
    <xf numFmtId="0" fontId="7" fillId="0" borderId="18" xfId="0" applyFont="1" applyFill="1" applyBorder="1" applyProtection="1"/>
    <xf numFmtId="0" fontId="7" fillId="0" borderId="18" xfId="0" applyFont="1" applyFill="1" applyBorder="1" applyAlignment="1" applyProtection="1"/>
    <xf numFmtId="0" fontId="7" fillId="0" borderId="2" xfId="0" applyFont="1" applyFill="1" applyBorder="1" applyAlignment="1" applyProtection="1"/>
    <xf numFmtId="0" fontId="7" fillId="0" borderId="17" xfId="0" applyFont="1" applyFill="1" applyBorder="1" applyProtection="1"/>
    <xf numFmtId="0" fontId="7" fillId="0" borderId="17" xfId="0" applyFont="1" applyFill="1" applyBorder="1" applyAlignment="1" applyProtection="1"/>
    <xf numFmtId="0" fontId="7" fillId="0" borderId="3" xfId="0" applyFont="1" applyFill="1" applyBorder="1" applyAlignment="1" applyProtection="1">
      <alignment horizontal="center"/>
    </xf>
    <xf numFmtId="0" fontId="7" fillId="0" borderId="1" xfId="0" applyFont="1" applyFill="1" applyBorder="1" applyAlignment="1" applyProtection="1">
      <alignment horizontal="center"/>
    </xf>
    <xf numFmtId="0" fontId="7" fillId="0" borderId="2" xfId="0" applyFont="1" applyFill="1" applyBorder="1" applyAlignment="1" applyProtection="1">
      <alignment horizontal="center"/>
    </xf>
    <xf numFmtId="0" fontId="7" fillId="0" borderId="28" xfId="0" applyFont="1" applyFill="1" applyBorder="1" applyAlignment="1" applyProtection="1">
      <alignment horizontal="center"/>
    </xf>
    <xf numFmtId="0" fontId="7" fillId="0" borderId="30" xfId="0" applyFont="1" applyFill="1" applyBorder="1" applyAlignment="1" applyProtection="1">
      <alignment horizontal="center"/>
    </xf>
    <xf numFmtId="0" fontId="7" fillId="0" borderId="33" xfId="0" applyFont="1" applyFill="1" applyBorder="1" applyAlignment="1" applyProtection="1">
      <alignment horizontal="center"/>
    </xf>
    <xf numFmtId="0" fontId="7" fillId="0" borderId="18" xfId="0" applyFont="1" applyFill="1" applyBorder="1" applyAlignment="1" applyProtection="1">
      <alignment horizontal="center"/>
    </xf>
    <xf numFmtId="0" fontId="7" fillId="0" borderId="17" xfId="0" applyFont="1" applyFill="1" applyBorder="1" applyAlignment="1" applyProtection="1">
      <alignment horizontal="center"/>
    </xf>
    <xf numFmtId="0" fontId="7" fillId="0" borderId="10" xfId="0" applyFont="1" applyFill="1" applyBorder="1" applyProtection="1"/>
    <xf numFmtId="0" fontId="7" fillId="0" borderId="10" xfId="0" applyFont="1" applyFill="1" applyBorder="1" applyAlignment="1" applyProtection="1"/>
    <xf numFmtId="0" fontId="7" fillId="0" borderId="10" xfId="0" applyFont="1" applyFill="1" applyBorder="1" applyAlignment="1" applyProtection="1">
      <alignment horizontal="center"/>
    </xf>
    <xf numFmtId="0" fontId="8" fillId="0" borderId="29" xfId="0" applyFont="1" applyBorder="1" applyAlignment="1" applyProtection="1">
      <alignment horizontal="left" vertical="top"/>
    </xf>
    <xf numFmtId="0" fontId="4" fillId="0" borderId="42" xfId="0" applyFont="1" applyBorder="1" applyAlignment="1" applyProtection="1">
      <alignment horizontal="center" vertical="center"/>
    </xf>
    <xf numFmtId="0" fontId="7" fillId="0" borderId="42" xfId="0" applyFont="1" applyBorder="1" applyAlignment="1" applyProtection="1">
      <alignment horizontal="center" vertical="center"/>
    </xf>
    <xf numFmtId="0" fontId="4" fillId="0" borderId="20" xfId="0" applyFont="1" applyBorder="1" applyAlignment="1" applyProtection="1">
      <alignment horizontal="center" vertical="center"/>
    </xf>
    <xf numFmtId="0" fontId="7" fillId="0" borderId="20" xfId="0" applyFont="1" applyBorder="1" applyAlignment="1" applyProtection="1">
      <alignment horizontal="center" vertical="center"/>
    </xf>
    <xf numFmtId="0" fontId="32" fillId="0" borderId="10" xfId="0" applyFont="1" applyFill="1" applyBorder="1" applyAlignment="1" applyProtection="1">
      <alignment horizontal="left" vertical="center" wrapText="1"/>
    </xf>
    <xf numFmtId="0" fontId="8" fillId="0" borderId="3" xfId="0" applyFont="1" applyFill="1" applyBorder="1" applyProtection="1"/>
    <xf numFmtId="0" fontId="8" fillId="0" borderId="1" xfId="0" applyFont="1" applyFill="1" applyBorder="1" applyProtection="1"/>
    <xf numFmtId="0" fontId="8" fillId="0" borderId="2" xfId="0" applyFont="1" applyFill="1" applyBorder="1" applyProtection="1"/>
    <xf numFmtId="0" fontId="8" fillId="0" borderId="18" xfId="0" applyFont="1" applyFill="1" applyBorder="1" applyProtection="1"/>
    <xf numFmtId="0" fontId="8" fillId="0" borderId="17" xfId="0" applyFont="1" applyFill="1" applyBorder="1" applyProtection="1"/>
    <xf numFmtId="0" fontId="8" fillId="0" borderId="10" xfId="0" applyFont="1" applyFill="1" applyBorder="1" applyProtection="1"/>
    <xf numFmtId="0" fontId="8" fillId="0" borderId="24" xfId="0" applyFont="1" applyFill="1" applyBorder="1" applyAlignment="1" applyProtection="1">
      <alignment horizontal="center" vertical="top" wrapText="1"/>
    </xf>
    <xf numFmtId="0" fontId="8" fillId="0" borderId="25" xfId="0" applyFont="1" applyFill="1" applyBorder="1" applyAlignment="1" applyProtection="1">
      <alignment horizontal="center" vertical="top"/>
    </xf>
    <xf numFmtId="1" fontId="7" fillId="0" borderId="4" xfId="0" applyNumberFormat="1" applyFont="1" applyFill="1" applyBorder="1" applyAlignment="1" applyProtection="1">
      <alignment horizontal="center" vertical="center"/>
    </xf>
    <xf numFmtId="1" fontId="7" fillId="0" borderId="5" xfId="0" applyNumberFormat="1" applyFont="1" applyFill="1" applyBorder="1" applyAlignment="1" applyProtection="1">
      <alignment horizontal="center" vertical="center"/>
    </xf>
    <xf numFmtId="1" fontId="7" fillId="0" borderId="15" xfId="0" applyNumberFormat="1" applyFont="1" applyFill="1" applyBorder="1" applyAlignment="1" applyProtection="1">
      <alignment horizontal="center" vertical="center"/>
    </xf>
    <xf numFmtId="1" fontId="7" fillId="0" borderId="8" xfId="0" applyNumberFormat="1" applyFont="1" applyFill="1" applyBorder="1" applyAlignment="1" applyProtection="1">
      <alignment horizontal="center" vertical="center"/>
    </xf>
    <xf numFmtId="1" fontId="7" fillId="0" borderId="9" xfId="0" applyNumberFormat="1" applyFont="1" applyFill="1" applyBorder="1" applyAlignment="1" applyProtection="1">
      <alignment horizontal="center" vertical="center"/>
    </xf>
    <xf numFmtId="1" fontId="7" fillId="0" borderId="10" xfId="0" applyNumberFormat="1" applyFont="1" applyFill="1" applyBorder="1" applyAlignment="1" applyProtection="1">
      <alignment horizontal="center" vertical="center"/>
    </xf>
    <xf numFmtId="1" fontId="7" fillId="0" borderId="34" xfId="0" applyNumberFormat="1" applyFont="1" applyFill="1" applyBorder="1" applyAlignment="1" applyProtection="1">
      <alignment horizontal="center" vertical="center"/>
    </xf>
    <xf numFmtId="0" fontId="7" fillId="0" borderId="50" xfId="0" applyFont="1" applyBorder="1" applyAlignment="1" applyProtection="1">
      <alignment horizontal="center" vertical="center"/>
    </xf>
    <xf numFmtId="0" fontId="7" fillId="0" borderId="30" xfId="0" applyFont="1" applyBorder="1" applyAlignment="1" applyProtection="1">
      <alignment horizontal="center" vertical="center"/>
    </xf>
    <xf numFmtId="0" fontId="7" fillId="0" borderId="33" xfId="0" applyFont="1" applyBorder="1" applyAlignment="1" applyProtection="1">
      <alignment horizontal="center" vertical="center"/>
    </xf>
    <xf numFmtId="0" fontId="7" fillId="0" borderId="28" xfId="0" applyFont="1" applyBorder="1" applyAlignment="1" applyProtection="1">
      <alignment horizontal="center" vertical="center"/>
    </xf>
    <xf numFmtId="0" fontId="7" fillId="0" borderId="49" xfId="0" applyFont="1" applyBorder="1" applyAlignment="1" applyProtection="1">
      <alignment horizontal="center" vertical="center"/>
    </xf>
    <xf numFmtId="0" fontId="7" fillId="0" borderId="52" xfId="0" applyFont="1" applyBorder="1" applyAlignment="1" applyProtection="1">
      <alignment horizontal="center" vertical="center"/>
    </xf>
    <xf numFmtId="0" fontId="4" fillId="0" borderId="36" xfId="0" applyFont="1" applyBorder="1" applyAlignment="1" applyProtection="1">
      <alignment horizontal="left" vertical="center" wrapText="1"/>
    </xf>
    <xf numFmtId="0" fontId="4" fillId="0" borderId="29" xfId="0" applyFont="1" applyBorder="1" applyAlignment="1" applyProtection="1">
      <alignment horizontal="left" vertical="center" wrapText="1"/>
    </xf>
    <xf numFmtId="0" fontId="4" fillId="0" borderId="31" xfId="0" applyFont="1" applyBorder="1" applyAlignment="1" applyProtection="1">
      <alignment horizontal="left" vertical="center" wrapText="1"/>
    </xf>
    <xf numFmtId="0" fontId="7" fillId="0" borderId="2" xfId="0" applyFont="1" applyFill="1" applyBorder="1" applyAlignment="1" applyProtection="1">
      <alignment vertical="center" wrapText="1"/>
    </xf>
    <xf numFmtId="1" fontId="7" fillId="0" borderId="39" xfId="0" applyNumberFormat="1" applyFont="1" applyFill="1" applyBorder="1" applyAlignment="1" applyProtection="1">
      <alignment horizontal="center" vertical="center"/>
    </xf>
    <xf numFmtId="0" fontId="8" fillId="0" borderId="0" xfId="0" applyFont="1" applyBorder="1" applyAlignment="1" applyProtection="1">
      <alignment horizontal="center" vertical="center" wrapText="1"/>
    </xf>
    <xf numFmtId="1" fontId="7" fillId="0" borderId="18" xfId="0" applyNumberFormat="1" applyFont="1" applyFill="1" applyBorder="1" applyAlignment="1" applyProtection="1">
      <alignment horizontal="center" vertical="center"/>
    </xf>
    <xf numFmtId="1" fontId="16" fillId="10" borderId="27" xfId="0" applyNumberFormat="1" applyFont="1" applyFill="1" applyBorder="1" applyAlignment="1" applyProtection="1">
      <alignment horizontal="center" vertical="center" wrapText="1"/>
    </xf>
    <xf numFmtId="1" fontId="16" fillId="10" borderId="32" xfId="0" applyNumberFormat="1" applyFont="1" applyFill="1" applyBorder="1" applyAlignment="1" applyProtection="1">
      <alignment horizontal="center" vertical="center" wrapText="1"/>
    </xf>
    <xf numFmtId="1" fontId="34" fillId="5" borderId="36" xfId="0" applyNumberFormat="1" applyFont="1" applyFill="1" applyBorder="1" applyAlignment="1" applyProtection="1">
      <alignment horizontal="center" vertical="center" wrapText="1"/>
    </xf>
    <xf numFmtId="9" fontId="34" fillId="5" borderId="31" xfId="3" applyNumberFormat="1" applyFont="1" applyFill="1" applyBorder="1" applyAlignment="1" applyProtection="1">
      <alignment horizontal="center" vertical="center" wrapText="1"/>
    </xf>
    <xf numFmtId="0" fontId="7" fillId="2" borderId="39" xfId="0" applyFont="1" applyFill="1" applyBorder="1" applyProtection="1"/>
    <xf numFmtId="1" fontId="16" fillId="13" borderId="36" xfId="0" applyNumberFormat="1" applyFont="1" applyFill="1" applyBorder="1" applyAlignment="1" applyProtection="1">
      <alignment horizontal="center" vertical="center"/>
    </xf>
    <xf numFmtId="9" fontId="16" fillId="13" borderId="31" xfId="3" applyFont="1" applyFill="1" applyBorder="1" applyAlignment="1" applyProtection="1">
      <alignment horizontal="center"/>
    </xf>
    <xf numFmtId="0" fontId="16" fillId="14" borderId="31" xfId="0" applyFont="1" applyFill="1" applyBorder="1" applyAlignment="1" applyProtection="1">
      <alignment horizontal="center"/>
    </xf>
    <xf numFmtId="1" fontId="16" fillId="12" borderId="36" xfId="0" applyNumberFormat="1" applyFont="1" applyFill="1" applyBorder="1" applyAlignment="1" applyProtection="1">
      <alignment horizontal="center"/>
    </xf>
    <xf numFmtId="0" fontId="16" fillId="12" borderId="31" xfId="0" applyFont="1" applyFill="1" applyBorder="1" applyAlignment="1" applyProtection="1">
      <alignment horizontal="center"/>
    </xf>
    <xf numFmtId="0" fontId="7" fillId="0" borderId="40" xfId="0" applyFont="1" applyFill="1" applyBorder="1" applyAlignment="1" applyProtection="1">
      <alignment vertical="center" wrapText="1"/>
    </xf>
    <xf numFmtId="0" fontId="7" fillId="9" borderId="38" xfId="0" applyFont="1" applyFill="1" applyBorder="1" applyAlignment="1" applyProtection="1">
      <alignment vertical="center" wrapText="1"/>
    </xf>
    <xf numFmtId="0" fontId="7" fillId="0" borderId="38" xfId="0" applyFont="1" applyFill="1" applyBorder="1" applyAlignment="1" applyProtection="1">
      <alignment vertical="center" wrapText="1"/>
    </xf>
    <xf numFmtId="0" fontId="7" fillId="0" borderId="27" xfId="0" applyFont="1" applyBorder="1" applyAlignment="1" applyProtection="1">
      <alignment horizontal="left" wrapText="1"/>
    </xf>
    <xf numFmtId="0" fontId="7" fillId="0" borderId="0" xfId="0" applyFont="1" applyBorder="1" applyAlignment="1" applyProtection="1">
      <alignment horizontal="left" wrapText="1"/>
    </xf>
    <xf numFmtId="0" fontId="7" fillId="0" borderId="32" xfId="0" applyFont="1" applyBorder="1" applyAlignment="1" applyProtection="1">
      <alignment horizontal="left" wrapText="1"/>
    </xf>
    <xf numFmtId="0" fontId="7" fillId="12" borderId="38" xfId="0" applyFont="1" applyFill="1" applyBorder="1" applyAlignment="1" applyProtection="1">
      <alignment horizontal="center" wrapText="1"/>
    </xf>
    <xf numFmtId="0" fontId="7" fillId="14" borderId="38" xfId="0" applyFont="1" applyFill="1" applyBorder="1" applyAlignment="1" applyProtection="1">
      <alignment horizontal="center" wrapText="1"/>
    </xf>
    <xf numFmtId="0" fontId="23" fillId="13" borderId="38" xfId="0" applyFont="1" applyFill="1" applyBorder="1" applyAlignment="1" applyProtection="1">
      <alignment horizontal="center" wrapText="1"/>
    </xf>
    <xf numFmtId="0" fontId="9" fillId="12" borderId="8" xfId="0" applyFont="1" applyFill="1" applyBorder="1" applyAlignment="1" applyProtection="1">
      <alignment horizontal="center" wrapText="1"/>
    </xf>
    <xf numFmtId="0" fontId="9" fillId="14" borderId="8" xfId="0" applyFont="1" applyFill="1" applyBorder="1" applyAlignment="1" applyProtection="1">
      <alignment horizontal="center" wrapText="1"/>
    </xf>
    <xf numFmtId="0" fontId="9" fillId="13" borderId="8" xfId="0" applyFont="1" applyFill="1" applyBorder="1" applyAlignment="1" applyProtection="1">
      <alignment horizontal="center" wrapText="1"/>
    </xf>
    <xf numFmtId="0" fontId="9" fillId="13" borderId="8" xfId="0" applyFont="1" applyFill="1" applyBorder="1" applyAlignment="1" applyProtection="1">
      <alignment horizontal="center" vertical="center" wrapText="1"/>
    </xf>
    <xf numFmtId="0" fontId="9" fillId="12" borderId="8" xfId="0" applyFont="1" applyFill="1" applyBorder="1" applyAlignment="1" applyProtection="1">
      <alignment horizontal="center" vertical="center" wrapText="1"/>
    </xf>
    <xf numFmtId="0" fontId="9" fillId="0" borderId="0" xfId="0" applyFont="1" applyProtection="1"/>
    <xf numFmtId="0" fontId="8" fillId="0" borderId="0" xfId="0" applyFont="1" applyProtection="1"/>
    <xf numFmtId="164" fontId="7" fillId="0" borderId="0" xfId="0" applyNumberFormat="1" applyFont="1" applyAlignment="1" applyProtection="1">
      <alignment horizontal="center" vertical="center"/>
    </xf>
    <xf numFmtId="0" fontId="14" fillId="10" borderId="27" xfId="0" applyFont="1" applyFill="1" applyBorder="1" applyAlignment="1" applyProtection="1">
      <alignment horizontal="center"/>
    </xf>
    <xf numFmtId="0" fontId="7" fillId="0" borderId="0" xfId="0" applyFont="1" applyFill="1" applyBorder="1" applyAlignment="1" applyProtection="1">
      <alignment horizontal="left" vertical="center" wrapText="1"/>
    </xf>
    <xf numFmtId="0" fontId="14" fillId="0" borderId="0" xfId="0" applyFont="1" applyFill="1" applyBorder="1" applyAlignment="1" applyProtection="1">
      <alignment vertical="center"/>
    </xf>
    <xf numFmtId="0" fontId="14" fillId="0" borderId="0" xfId="0" applyFont="1" applyAlignment="1" applyProtection="1">
      <alignment wrapText="1"/>
    </xf>
    <xf numFmtId="0" fontId="14" fillId="0" borderId="0" xfId="0" applyFont="1" applyFill="1" applyAlignment="1" applyProtection="1">
      <alignment wrapText="1"/>
    </xf>
    <xf numFmtId="0" fontId="23" fillId="0" borderId="0" xfId="0" applyFont="1" applyFill="1" applyBorder="1" applyAlignment="1" applyProtection="1">
      <alignment horizontal="center" vertical="center" wrapText="1"/>
    </xf>
    <xf numFmtId="0" fontId="14" fillId="0" borderId="0" xfId="0" applyFont="1" applyFill="1" applyBorder="1" applyAlignment="1" applyProtection="1">
      <alignment wrapText="1"/>
    </xf>
    <xf numFmtId="0" fontId="4" fillId="0" borderId="0" xfId="0" applyFont="1" applyFill="1" applyAlignment="1" applyProtection="1">
      <alignment vertical="center"/>
    </xf>
    <xf numFmtId="0" fontId="7" fillId="16" borderId="0" xfId="0" quotePrefix="1" applyFont="1" applyFill="1" applyBorder="1" applyAlignment="1" applyProtection="1">
      <alignment horizontal="left" vertical="center" wrapText="1"/>
    </xf>
    <xf numFmtId="0" fontId="14" fillId="12" borderId="0" xfId="0" applyFont="1" applyFill="1" applyProtection="1"/>
    <xf numFmtId="0" fontId="7" fillId="5" borderId="54" xfId="0" quotePrefix="1" applyNumberFormat="1" applyFont="1" applyFill="1" applyBorder="1" applyAlignment="1" applyProtection="1">
      <alignment horizontal="left" vertical="center" wrapText="1"/>
    </xf>
    <xf numFmtId="0" fontId="37" fillId="13" borderId="55" xfId="0" quotePrefix="1" applyNumberFormat="1" applyFont="1" applyFill="1" applyBorder="1" applyAlignment="1" applyProtection="1">
      <alignment horizontal="left" vertical="center" wrapText="1"/>
    </xf>
    <xf numFmtId="0" fontId="14" fillId="16" borderId="56" xfId="0" applyFont="1" applyFill="1" applyBorder="1" applyProtection="1"/>
    <xf numFmtId="0" fontId="27" fillId="0" borderId="10" xfId="0" applyFont="1" applyFill="1" applyBorder="1" applyAlignment="1" applyProtection="1">
      <alignment horizontal="left" vertical="center" wrapText="1"/>
    </xf>
    <xf numFmtId="0" fontId="7" fillId="10" borderId="31" xfId="0" applyFont="1" applyFill="1" applyBorder="1" applyAlignment="1" applyProtection="1">
      <alignment horizontal="left" vertical="center"/>
      <protection locked="0"/>
    </xf>
    <xf numFmtId="0" fontId="9" fillId="5" borderId="38" xfId="0" applyFont="1" applyFill="1" applyBorder="1" applyAlignment="1" applyProtection="1">
      <alignment horizontal="left" vertical="top" wrapText="1"/>
    </xf>
    <xf numFmtId="0" fontId="4" fillId="0" borderId="8" xfId="0" applyFont="1" applyFill="1" applyBorder="1" applyAlignment="1" applyProtection="1">
      <alignment horizontal="left" vertical="top" wrapText="1"/>
    </xf>
    <xf numFmtId="0" fontId="8" fillId="0" borderId="0" xfId="0" applyFont="1" applyFill="1" applyBorder="1" applyAlignment="1" applyProtection="1">
      <alignment horizontal="center" vertical="center" wrapText="1"/>
    </xf>
    <xf numFmtId="0" fontId="7" fillId="0" borderId="0" xfId="0" applyFont="1" applyAlignment="1" applyProtection="1">
      <alignment horizontal="center" vertical="center"/>
    </xf>
    <xf numFmtId="2" fontId="7" fillId="0" borderId="0" xfId="0" applyNumberFormat="1" applyFont="1" applyAlignment="1" applyProtection="1">
      <alignment horizontal="center" vertical="center"/>
    </xf>
    <xf numFmtId="0" fontId="7" fillId="0" borderId="8" xfId="0" applyFont="1" applyFill="1" applyBorder="1" applyAlignment="1">
      <alignment vertical="center" wrapText="1"/>
    </xf>
    <xf numFmtId="0" fontId="7" fillId="0" borderId="10" xfId="0" applyFont="1" applyFill="1" applyBorder="1" applyAlignment="1">
      <alignment vertical="center" wrapText="1"/>
    </xf>
    <xf numFmtId="0" fontId="30" fillId="0" borderId="18" xfId="0" applyFont="1" applyFill="1" applyBorder="1" applyAlignment="1" applyProtection="1">
      <alignment horizontal="left" vertical="center" wrapText="1"/>
    </xf>
    <xf numFmtId="0" fontId="7" fillId="0" borderId="0" xfId="0" applyFont="1" applyFill="1" applyBorder="1" applyAlignment="1" applyProtection="1">
      <alignment vertical="center"/>
    </xf>
    <xf numFmtId="0" fontId="45" fillId="0" borderId="0" xfId="0" applyFont="1" applyFill="1" applyProtection="1"/>
    <xf numFmtId="0" fontId="46" fillId="0" borderId="0" xfId="0" applyFont="1" applyProtection="1"/>
    <xf numFmtId="0" fontId="47" fillId="2" borderId="0" xfId="0" applyFont="1" applyFill="1" applyProtection="1"/>
    <xf numFmtId="0" fontId="45" fillId="2" borderId="0" xfId="0" applyFont="1" applyFill="1" applyAlignment="1" applyProtection="1">
      <alignment horizontal="center" vertical="center"/>
    </xf>
    <xf numFmtId="0" fontId="8" fillId="2" borderId="29" xfId="0" applyFont="1" applyFill="1" applyBorder="1" applyProtection="1"/>
    <xf numFmtId="0" fontId="8" fillId="2" borderId="42" xfId="0" applyFont="1" applyFill="1" applyBorder="1" applyAlignment="1" applyProtection="1">
      <alignment vertical="top"/>
    </xf>
    <xf numFmtId="0" fontId="15" fillId="0" borderId="0" xfId="0" applyFont="1" applyAlignment="1" applyProtection="1">
      <alignment horizontal="center" vertical="center"/>
    </xf>
    <xf numFmtId="0" fontId="9" fillId="0" borderId="0" xfId="0" applyFont="1" applyAlignment="1" applyProtection="1">
      <alignment horizontal="left" vertical="center"/>
    </xf>
    <xf numFmtId="0" fontId="8" fillId="10" borderId="32" xfId="0" applyFont="1" applyFill="1" applyBorder="1" applyAlignment="1" applyProtection="1">
      <alignment vertical="center" wrapText="1"/>
    </xf>
    <xf numFmtId="0" fontId="49" fillId="0" borderId="0" xfId="0" applyFont="1" applyProtection="1"/>
    <xf numFmtId="0" fontId="11" fillId="9" borderId="15" xfId="0" applyFont="1" applyFill="1" applyBorder="1" applyAlignment="1" applyProtection="1">
      <alignment horizontal="center" vertical="center" wrapText="1"/>
      <protection locked="0"/>
    </xf>
    <xf numFmtId="0" fontId="11" fillId="2" borderId="16" xfId="0" applyFont="1" applyFill="1" applyBorder="1" applyAlignment="1" applyProtection="1">
      <alignment horizontal="center" vertical="center" wrapText="1"/>
      <protection locked="0"/>
    </xf>
    <xf numFmtId="0" fontId="11" fillId="2" borderId="40" xfId="0" applyFont="1" applyFill="1" applyBorder="1" applyAlignment="1" applyProtection="1">
      <alignment horizontal="center" vertical="center" wrapText="1"/>
      <protection locked="0"/>
    </xf>
    <xf numFmtId="0" fontId="11" fillId="9" borderId="9" xfId="0" applyFont="1" applyFill="1" applyBorder="1" applyAlignment="1" applyProtection="1">
      <alignment horizontal="center" vertical="center" wrapText="1"/>
      <protection locked="0"/>
    </xf>
    <xf numFmtId="0" fontId="11" fillId="2" borderId="11" xfId="0" applyFont="1" applyFill="1" applyBorder="1" applyAlignment="1" applyProtection="1">
      <alignment horizontal="center" vertical="center" wrapText="1"/>
      <protection locked="0"/>
    </xf>
    <xf numFmtId="0" fontId="11" fillId="2" borderId="8" xfId="0" applyFont="1" applyFill="1" applyBorder="1" applyAlignment="1" applyProtection="1">
      <alignment horizontal="center" vertical="center" wrapText="1"/>
      <protection locked="0"/>
    </xf>
    <xf numFmtId="0" fontId="11" fillId="0" borderId="15" xfId="0" applyFont="1" applyFill="1" applyBorder="1" applyAlignment="1" applyProtection="1">
      <alignment horizontal="center" vertical="center" wrapText="1"/>
      <protection locked="0"/>
    </xf>
    <xf numFmtId="0" fontId="11" fillId="0" borderId="9" xfId="0" applyFont="1" applyFill="1" applyBorder="1" applyAlignment="1" applyProtection="1">
      <alignment horizontal="center" vertical="center" wrapText="1"/>
      <protection locked="0"/>
    </xf>
    <xf numFmtId="0" fontId="11" fillId="0" borderId="24" xfId="0" applyFont="1" applyFill="1" applyBorder="1" applyAlignment="1" applyProtection="1">
      <alignment horizontal="center" vertical="center" wrapText="1"/>
      <protection locked="0"/>
    </xf>
    <xf numFmtId="0" fontId="11" fillId="2" borderId="25" xfId="0" applyFont="1" applyFill="1" applyBorder="1" applyAlignment="1" applyProtection="1">
      <alignment horizontal="center" vertical="center" wrapText="1"/>
      <protection locked="0"/>
    </xf>
    <xf numFmtId="0" fontId="11" fillId="9" borderId="24" xfId="0" applyFont="1" applyFill="1" applyBorder="1" applyAlignment="1" applyProtection="1">
      <alignment horizontal="center" vertical="center" wrapText="1"/>
      <protection locked="0"/>
    </xf>
    <xf numFmtId="0" fontId="11" fillId="0" borderId="34" xfId="0" applyFont="1" applyFill="1" applyBorder="1" applyAlignment="1" applyProtection="1">
      <alignment horizontal="center" vertical="center" wrapText="1"/>
      <protection locked="0"/>
    </xf>
    <xf numFmtId="0" fontId="11" fillId="2" borderId="53" xfId="0" applyFont="1" applyFill="1" applyBorder="1" applyAlignment="1" applyProtection="1">
      <alignment horizontal="center" vertical="center" wrapText="1"/>
      <protection locked="0"/>
    </xf>
    <xf numFmtId="0" fontId="7" fillId="0" borderId="39" xfId="0" applyFont="1" applyFill="1" applyBorder="1" applyAlignment="1" applyProtection="1">
      <alignment horizontal="left" vertical="center"/>
      <protection locked="0"/>
    </xf>
    <xf numFmtId="0" fontId="7" fillId="10" borderId="38" xfId="0" quotePrefix="1" applyFont="1" applyFill="1" applyBorder="1" applyAlignment="1" applyProtection="1">
      <alignment horizontal="left" vertical="center" wrapText="1"/>
      <protection locked="0"/>
    </xf>
    <xf numFmtId="0" fontId="7" fillId="10" borderId="38" xfId="0" applyFont="1" applyFill="1" applyBorder="1" applyAlignment="1" applyProtection="1">
      <alignment horizontal="left" vertical="center"/>
      <protection locked="0"/>
    </xf>
    <xf numFmtId="0" fontId="7" fillId="0" borderId="0" xfId="0" applyFont="1" applyFill="1" applyBorder="1" applyAlignment="1" applyProtection="1">
      <alignment horizontal="right" vertical="center"/>
    </xf>
    <xf numFmtId="164" fontId="51" fillId="5" borderId="31" xfId="0" applyNumberFormat="1" applyFont="1" applyFill="1" applyBorder="1" applyAlignment="1" applyProtection="1">
      <alignment horizontal="center" vertical="center"/>
    </xf>
    <xf numFmtId="164" fontId="15" fillId="0" borderId="38" xfId="0" applyNumberFormat="1" applyFont="1" applyBorder="1" applyAlignment="1" applyProtection="1">
      <alignment horizontal="center" vertical="center"/>
    </xf>
    <xf numFmtId="0" fontId="14" fillId="0" borderId="0" xfId="0" applyFont="1" applyFill="1" applyBorder="1" applyProtection="1"/>
    <xf numFmtId="0" fontId="15" fillId="0" borderId="0" xfId="0" applyFont="1" applyFill="1" applyProtection="1"/>
    <xf numFmtId="0" fontId="15" fillId="0" borderId="0" xfId="0" applyFont="1" applyFill="1" applyBorder="1" applyProtection="1"/>
    <xf numFmtId="0" fontId="4" fillId="0" borderId="0" xfId="0" applyFont="1" applyFill="1" applyAlignment="1" applyProtection="1">
      <alignment vertical="center" wrapText="1"/>
    </xf>
    <xf numFmtId="0" fontId="7" fillId="0" borderId="0" xfId="0" quotePrefix="1" applyNumberFormat="1" applyFont="1" applyFill="1" applyBorder="1" applyAlignment="1" applyProtection="1">
      <alignment horizontal="left" vertical="center" wrapText="1"/>
    </xf>
    <xf numFmtId="0" fontId="7" fillId="0" borderId="0" xfId="0" quotePrefix="1" applyFont="1" applyFill="1" applyBorder="1" applyAlignment="1" applyProtection="1">
      <alignment horizontal="left" vertical="center" wrapText="1"/>
    </xf>
    <xf numFmtId="0" fontId="7" fillId="0" borderId="0" xfId="0" applyNumberFormat="1" applyFont="1" applyFill="1" applyBorder="1" applyAlignment="1" applyProtection="1">
      <alignment horizontal="left" vertical="center"/>
    </xf>
    <xf numFmtId="0" fontId="7" fillId="0" borderId="0" xfId="0" applyFont="1" applyFill="1" applyBorder="1" applyAlignment="1" applyProtection="1">
      <alignment horizontal="center" vertical="center" wrapText="1"/>
    </xf>
    <xf numFmtId="0" fontId="14" fillId="0" borderId="54" xfId="0" applyFont="1" applyFill="1" applyBorder="1" applyAlignment="1" applyProtection="1">
      <alignment horizontal="left" vertical="center"/>
    </xf>
    <xf numFmtId="0" fontId="14" fillId="0" borderId="55" xfId="0" applyFont="1" applyFill="1" applyBorder="1" applyAlignment="1" applyProtection="1">
      <alignment horizontal="left" vertical="center"/>
    </xf>
    <xf numFmtId="0" fontId="14" fillId="0" borderId="56" xfId="0" applyFont="1" applyFill="1" applyBorder="1" applyProtection="1"/>
    <xf numFmtId="0" fontId="9" fillId="0" borderId="0" xfId="0" applyFont="1" applyFill="1" applyAlignment="1" applyProtection="1">
      <alignment vertical="center"/>
    </xf>
    <xf numFmtId="0" fontId="9" fillId="0" borderId="0" xfId="0" applyFont="1" applyFill="1" applyBorder="1" applyAlignment="1" applyProtection="1">
      <alignment vertical="center"/>
    </xf>
    <xf numFmtId="0" fontId="8" fillId="0" borderId="54" xfId="0" applyFont="1" applyFill="1" applyBorder="1" applyAlignment="1" applyProtection="1">
      <alignment horizontal="left" vertical="center"/>
    </xf>
    <xf numFmtId="0" fontId="8" fillId="0" borderId="55" xfId="0" applyFont="1" applyFill="1" applyBorder="1" applyAlignment="1" applyProtection="1">
      <alignment horizontal="left" vertical="center"/>
    </xf>
    <xf numFmtId="0" fontId="7" fillId="0" borderId="54" xfId="0" quotePrefix="1" applyNumberFormat="1" applyFont="1" applyFill="1" applyBorder="1" applyAlignment="1" applyProtection="1">
      <alignment horizontal="left" vertical="center" wrapText="1"/>
    </xf>
    <xf numFmtId="0" fontId="7" fillId="0" borderId="55" xfId="0" quotePrefix="1" applyNumberFormat="1" applyFont="1" applyFill="1" applyBorder="1" applyAlignment="1" applyProtection="1">
      <alignment horizontal="left" vertical="center" wrapText="1"/>
    </xf>
    <xf numFmtId="0" fontId="37" fillId="0" borderId="55" xfId="0" quotePrefix="1" applyNumberFormat="1" applyFont="1" applyFill="1" applyBorder="1" applyAlignment="1" applyProtection="1">
      <alignment horizontal="left" vertical="center" wrapText="1"/>
    </xf>
    <xf numFmtId="0" fontId="8" fillId="0" borderId="0" xfId="0" applyFont="1" applyFill="1" applyAlignment="1" applyProtection="1">
      <alignment horizontal="right"/>
    </xf>
    <xf numFmtId="0" fontId="48" fillId="0" borderId="0" xfId="0" applyFont="1" applyFill="1" applyAlignment="1" applyProtection="1">
      <alignment horizontal="right"/>
    </xf>
    <xf numFmtId="0" fontId="4" fillId="0" borderId="0" xfId="0" applyFont="1" applyFill="1" applyProtection="1"/>
    <xf numFmtId="0" fontId="38" fillId="0" borderId="0" xfId="0" applyFont="1" applyFill="1" applyAlignment="1" applyProtection="1">
      <alignment horizontal="right" vertical="center"/>
    </xf>
    <xf numFmtId="0" fontId="40" fillId="0" borderId="0" xfId="0" applyFont="1" applyFill="1" applyAlignment="1" applyProtection="1">
      <alignment horizontal="right" vertical="center"/>
    </xf>
    <xf numFmtId="0" fontId="14" fillId="0" borderId="0" xfId="0" applyFont="1" applyFill="1" applyAlignment="1" applyProtection="1">
      <alignment horizontal="right"/>
    </xf>
    <xf numFmtId="0" fontId="39" fillId="0" borderId="0" xfId="0" applyFont="1" applyFill="1" applyAlignment="1" applyProtection="1">
      <alignment horizontal="right" vertical="center"/>
    </xf>
    <xf numFmtId="0" fontId="41" fillId="0" borderId="0" xfId="0" applyFont="1" applyFill="1" applyAlignment="1" applyProtection="1">
      <alignment horizontal="right" vertical="center"/>
    </xf>
    <xf numFmtId="0" fontId="14" fillId="0" borderId="0" xfId="0" applyFont="1" applyAlignment="1" applyProtection="1"/>
    <xf numFmtId="164" fontId="7" fillId="0" borderId="57" xfId="3" applyNumberFormat="1" applyFont="1" applyFill="1" applyBorder="1" applyAlignment="1" applyProtection="1">
      <alignment horizontal="center" vertical="center" wrapText="1"/>
    </xf>
    <xf numFmtId="164" fontId="7" fillId="0" borderId="53" xfId="3" applyNumberFormat="1" applyFont="1" applyFill="1" applyBorder="1" applyAlignment="1" applyProtection="1">
      <alignment horizontal="center" vertical="center" wrapText="1"/>
    </xf>
    <xf numFmtId="0" fontId="8" fillId="0" borderId="8" xfId="0" applyFont="1" applyFill="1" applyBorder="1" applyAlignment="1" applyProtection="1">
      <alignment horizontal="left" vertical="center" wrapText="1"/>
    </xf>
    <xf numFmtId="0" fontId="32" fillId="0" borderId="18" xfId="0" applyFont="1" applyFill="1" applyBorder="1" applyAlignment="1" applyProtection="1">
      <alignment horizontal="left" vertical="center" wrapText="1"/>
    </xf>
    <xf numFmtId="0" fontId="29" fillId="0" borderId="5" xfId="0" applyFont="1" applyFill="1" applyBorder="1" applyAlignment="1" applyProtection="1">
      <alignment horizontal="left" vertical="center" wrapText="1"/>
    </xf>
    <xf numFmtId="0" fontId="33" fillId="0" borderId="6" xfId="4" applyFont="1" applyFill="1" applyBorder="1" applyAlignment="1" applyProtection="1">
      <alignment horizontal="left" vertical="center" wrapText="1"/>
    </xf>
    <xf numFmtId="0" fontId="29" fillId="0" borderId="8" xfId="0" applyFont="1" applyFill="1" applyBorder="1" applyAlignment="1" applyProtection="1">
      <alignment horizontal="left" vertical="center" wrapText="1"/>
    </xf>
    <xf numFmtId="0" fontId="33" fillId="0" borderId="16" xfId="4" applyFont="1" applyFill="1" applyBorder="1" applyAlignment="1" applyProtection="1">
      <alignment horizontal="left" vertical="center" wrapText="1"/>
    </xf>
    <xf numFmtId="0" fontId="29" fillId="0" borderId="10" xfId="0" applyFont="1" applyFill="1" applyBorder="1" applyAlignment="1" applyProtection="1">
      <alignment horizontal="left" vertical="center" wrapText="1"/>
    </xf>
    <xf numFmtId="0" fontId="33" fillId="0" borderId="11" xfId="4" applyFont="1" applyFill="1" applyBorder="1" applyAlignment="1" applyProtection="1">
      <alignment horizontal="left" vertical="center" wrapText="1"/>
    </xf>
    <xf numFmtId="0" fontId="30" fillId="0" borderId="5" xfId="0" applyFont="1" applyFill="1" applyBorder="1" applyAlignment="1" applyProtection="1">
      <alignment horizontal="left" vertical="center" wrapText="1"/>
    </xf>
    <xf numFmtId="0" fontId="33" fillId="0" borderId="19" xfId="4" applyFont="1" applyFill="1" applyBorder="1" applyAlignment="1" applyProtection="1">
      <alignment horizontal="left" vertical="center" wrapText="1"/>
    </xf>
    <xf numFmtId="0" fontId="30" fillId="0" borderId="8" xfId="0" applyFont="1" applyFill="1" applyBorder="1" applyAlignment="1" applyProtection="1">
      <alignment horizontal="left" vertical="center" wrapText="1"/>
    </xf>
    <xf numFmtId="0" fontId="33" fillId="0" borderId="38" xfId="4" applyFont="1" applyFill="1" applyBorder="1" applyAlignment="1" applyProtection="1">
      <alignment horizontal="left" vertical="center" wrapText="1"/>
    </xf>
    <xf numFmtId="0" fontId="31" fillId="0" borderId="5" xfId="0" applyFont="1" applyFill="1" applyBorder="1" applyAlignment="1" applyProtection="1">
      <alignment horizontal="left" vertical="center" wrapText="1"/>
    </xf>
    <xf numFmtId="0" fontId="31" fillId="0" borderId="8" xfId="0" applyFont="1" applyFill="1" applyBorder="1" applyAlignment="1" applyProtection="1">
      <alignment horizontal="left" vertical="center" wrapText="1"/>
    </xf>
    <xf numFmtId="0" fontId="31" fillId="0" borderId="10" xfId="0" applyFont="1" applyFill="1" applyBorder="1" applyAlignment="1" applyProtection="1">
      <alignment horizontal="left" vertical="center" wrapText="1"/>
    </xf>
    <xf numFmtId="0" fontId="33" fillId="0" borderId="20" xfId="4" applyFont="1" applyFill="1" applyBorder="1" applyAlignment="1" applyProtection="1">
      <alignment horizontal="left" vertical="center" wrapText="1"/>
    </xf>
    <xf numFmtId="0" fontId="32" fillId="0" borderId="8" xfId="0" applyFont="1" applyFill="1" applyBorder="1" applyAlignment="1" applyProtection="1">
      <alignment horizontal="left" vertical="center" wrapText="1"/>
    </xf>
    <xf numFmtId="0" fontId="33" fillId="0" borderId="36" xfId="4" applyFont="1" applyFill="1" applyBorder="1" applyAlignment="1" applyProtection="1">
      <alignment horizontal="left" vertical="center" wrapText="1"/>
    </xf>
    <xf numFmtId="0" fontId="9" fillId="0" borderId="38" xfId="0" applyFont="1" applyFill="1" applyBorder="1" applyAlignment="1" applyProtection="1">
      <alignment horizontal="left" vertical="top" wrapText="1"/>
    </xf>
    <xf numFmtId="0" fontId="4" fillId="0" borderId="32" xfId="0" applyFont="1" applyBorder="1" applyAlignment="1" applyProtection="1">
      <alignment horizontal="center" vertical="top" wrapText="1"/>
    </xf>
    <xf numFmtId="12" fontId="4" fillId="0" borderId="39" xfId="0" applyNumberFormat="1" applyFont="1" applyFill="1" applyBorder="1" applyAlignment="1" applyProtection="1">
      <alignment horizontal="left" vertical="top"/>
    </xf>
    <xf numFmtId="12" fontId="10" fillId="0" borderId="39" xfId="0" applyNumberFormat="1" applyFont="1" applyFill="1" applyBorder="1" applyAlignment="1" applyProtection="1">
      <alignment horizontal="right" vertical="top"/>
    </xf>
    <xf numFmtId="1" fontId="10" fillId="0" borderId="39" xfId="0" applyNumberFormat="1" applyFont="1" applyFill="1" applyBorder="1" applyAlignment="1" applyProtection="1">
      <alignment horizontal="center" vertical="top"/>
    </xf>
    <xf numFmtId="12" fontId="10" fillId="0" borderId="40" xfId="0" applyNumberFormat="1" applyFont="1" applyFill="1" applyBorder="1" applyAlignment="1" applyProtection="1">
      <alignment horizontal="left" vertical="top"/>
    </xf>
    <xf numFmtId="0" fontId="4" fillId="0" borderId="39" xfId="0" applyFont="1" applyBorder="1" applyAlignment="1" applyProtection="1">
      <alignment horizontal="center" vertical="top" wrapText="1"/>
    </xf>
    <xf numFmtId="0" fontId="9" fillId="5" borderId="40" xfId="0" applyFont="1" applyFill="1" applyBorder="1" applyAlignment="1" applyProtection="1">
      <alignment horizontal="left" vertical="top" wrapText="1"/>
    </xf>
    <xf numFmtId="0" fontId="7" fillId="9" borderId="8" xfId="0" applyFont="1" applyFill="1" applyBorder="1" applyAlignment="1">
      <alignment horizontal="center" vertical="center"/>
    </xf>
    <xf numFmtId="0" fontId="7" fillId="0" borderId="8" xfId="0" applyFont="1" applyBorder="1" applyAlignment="1">
      <alignment horizontal="left" vertical="center"/>
    </xf>
    <xf numFmtId="0" fontId="7" fillId="9" borderId="40" xfId="0" applyFont="1" applyFill="1" applyBorder="1" applyAlignment="1">
      <alignment horizontal="center" vertical="center"/>
    </xf>
    <xf numFmtId="0" fontId="7" fillId="0" borderId="40" xfId="0" applyFont="1" applyBorder="1" applyAlignment="1">
      <alignment horizontal="left" vertical="center"/>
    </xf>
    <xf numFmtId="0" fontId="7" fillId="0" borderId="39" xfId="0" applyFont="1" applyBorder="1" applyAlignment="1">
      <alignment horizontal="center" vertical="center"/>
    </xf>
    <xf numFmtId="0" fontId="7" fillId="0" borderId="39" xfId="0" applyFont="1" applyBorder="1" applyAlignment="1">
      <alignment horizontal="left" vertical="center" wrapText="1"/>
    </xf>
    <xf numFmtId="0" fontId="7" fillId="0" borderId="8" xfId="0" applyFont="1" applyBorder="1" applyAlignment="1">
      <alignment horizontal="center" vertical="center"/>
    </xf>
    <xf numFmtId="0" fontId="7" fillId="9" borderId="2" xfId="0" applyFont="1" applyFill="1" applyBorder="1" applyAlignment="1">
      <alignment horizontal="center" vertical="center"/>
    </xf>
    <xf numFmtId="0" fontId="7" fillId="0" borderId="2" xfId="0" applyFont="1" applyBorder="1" applyAlignment="1">
      <alignment horizontal="left" vertical="center"/>
    </xf>
    <xf numFmtId="0" fontId="7" fillId="0" borderId="2" xfId="0" applyFont="1" applyBorder="1" applyAlignment="1">
      <alignment horizontal="center" vertical="center"/>
    </xf>
    <xf numFmtId="0" fontId="7" fillId="0" borderId="8" xfId="0" applyFont="1" applyFill="1" applyBorder="1" applyAlignment="1">
      <alignment horizontal="center" vertical="center"/>
    </xf>
    <xf numFmtId="0" fontId="7" fillId="0" borderId="40" xfId="0" applyFont="1" applyFill="1" applyBorder="1" applyAlignment="1" applyProtection="1">
      <alignment horizontal="left" vertical="center"/>
    </xf>
    <xf numFmtId="0" fontId="7" fillId="0" borderId="0" xfId="0" applyFont="1" applyFill="1" applyAlignment="1" applyProtection="1">
      <alignment horizontal="left" vertical="center" wrapText="1"/>
    </xf>
    <xf numFmtId="0" fontId="15" fillId="0" borderId="0" xfId="0" applyFont="1" applyFill="1" applyAlignment="1" applyProtection="1">
      <alignment horizontal="left" vertical="center" wrapText="1"/>
    </xf>
    <xf numFmtId="0" fontId="7" fillId="0" borderId="0" xfId="0" applyFont="1" applyFill="1" applyAlignment="1">
      <alignment horizontal="left" vertical="center" wrapText="1"/>
    </xf>
    <xf numFmtId="0" fontId="52" fillId="0" borderId="0" xfId="0" applyFont="1" applyFill="1" applyAlignment="1">
      <alignment horizontal="left" vertical="center" wrapText="1"/>
    </xf>
    <xf numFmtId="0" fontId="51" fillId="10" borderId="32" xfId="0" applyFont="1" applyFill="1" applyBorder="1" applyAlignment="1" applyProtection="1">
      <alignment horizontal="center" vertical="center" wrapText="1"/>
    </xf>
    <xf numFmtId="0" fontId="51" fillId="10" borderId="33" xfId="0" applyFont="1" applyFill="1" applyBorder="1" applyAlignment="1" applyProtection="1">
      <alignment horizontal="center" vertical="center" wrapText="1"/>
    </xf>
    <xf numFmtId="2" fontId="50" fillId="0" borderId="0" xfId="0" applyNumberFormat="1" applyFont="1" applyAlignment="1" applyProtection="1">
      <alignment horizontal="center" vertical="center"/>
    </xf>
    <xf numFmtId="0" fontId="8" fillId="10" borderId="39" xfId="0" applyFont="1" applyFill="1" applyBorder="1" applyAlignment="1" applyProtection="1">
      <alignment horizontal="center" vertical="center" wrapText="1"/>
    </xf>
    <xf numFmtId="0" fontId="8" fillId="10" borderId="40" xfId="0" applyFont="1" applyFill="1" applyBorder="1" applyAlignment="1" applyProtection="1">
      <alignment horizontal="center" vertical="center" wrapText="1"/>
    </xf>
    <xf numFmtId="2" fontId="7" fillId="10" borderId="19" xfId="3" applyNumberFormat="1" applyFont="1" applyFill="1" applyBorder="1" applyAlignment="1" applyProtection="1">
      <alignment horizontal="center" vertical="center" wrapText="1"/>
    </xf>
    <xf numFmtId="2" fontId="7" fillId="10" borderId="38" xfId="3" applyNumberFormat="1" applyFont="1" applyFill="1" applyBorder="1" applyAlignment="1" applyProtection="1">
      <alignment horizontal="center" vertical="center" wrapText="1"/>
    </xf>
    <xf numFmtId="2" fontId="7" fillId="10" borderId="20" xfId="3" applyNumberFormat="1" applyFont="1" applyFill="1" applyBorder="1" applyAlignment="1" applyProtection="1">
      <alignment horizontal="center" vertical="center" wrapText="1"/>
    </xf>
    <xf numFmtId="1" fontId="16" fillId="14" borderId="36" xfId="0" applyNumberFormat="1" applyFont="1" applyFill="1" applyBorder="1" applyAlignment="1" applyProtection="1">
      <alignment horizontal="center" vertical="center"/>
    </xf>
    <xf numFmtId="1" fontId="16" fillId="14" borderId="29" xfId="0" applyNumberFormat="1" applyFont="1" applyFill="1" applyBorder="1" applyAlignment="1" applyProtection="1">
      <alignment horizontal="center" vertical="center"/>
    </xf>
    <xf numFmtId="0" fontId="16" fillId="13" borderId="28" xfId="0" applyFont="1" applyFill="1" applyBorder="1" applyAlignment="1" applyProtection="1">
      <alignment horizontal="left" vertical="center" wrapText="1"/>
    </xf>
    <xf numFmtId="0" fontId="16" fillId="13" borderId="18" xfId="0" applyFont="1" applyFill="1" applyBorder="1" applyAlignment="1" applyProtection="1">
      <alignment horizontal="left" vertical="center" wrapText="1"/>
    </xf>
    <xf numFmtId="0" fontId="16" fillId="13" borderId="33" xfId="0" applyFont="1" applyFill="1" applyBorder="1" applyAlignment="1" applyProtection="1">
      <alignment horizontal="left" vertical="center" wrapText="1"/>
    </xf>
    <xf numFmtId="0" fontId="16" fillId="13" borderId="2" xfId="0" applyFont="1" applyFill="1" applyBorder="1" applyAlignment="1" applyProtection="1">
      <alignment horizontal="left" vertical="center" wrapText="1"/>
    </xf>
    <xf numFmtId="0" fontId="16" fillId="14" borderId="28" xfId="0" applyFont="1" applyFill="1" applyBorder="1" applyAlignment="1" applyProtection="1">
      <alignment horizontal="left" vertical="center" wrapText="1"/>
    </xf>
    <xf numFmtId="0" fontId="16" fillId="14" borderId="18" xfId="0" applyFont="1" applyFill="1" applyBorder="1" applyAlignment="1" applyProtection="1">
      <alignment horizontal="left" vertical="center" wrapText="1"/>
    </xf>
    <xf numFmtId="0" fontId="16" fillId="14" borderId="30" xfId="0" applyFont="1" applyFill="1" applyBorder="1" applyAlignment="1" applyProtection="1">
      <alignment horizontal="left" vertical="center" wrapText="1"/>
    </xf>
    <xf numFmtId="0" fontId="16" fillId="14" borderId="1" xfId="0" applyFont="1" applyFill="1" applyBorder="1" applyAlignment="1" applyProtection="1">
      <alignment horizontal="left" vertical="center" wrapText="1"/>
    </xf>
    <xf numFmtId="0" fontId="16" fillId="14" borderId="33" xfId="0" applyFont="1" applyFill="1" applyBorder="1" applyAlignment="1" applyProtection="1">
      <alignment horizontal="left" vertical="center" wrapText="1"/>
    </xf>
    <xf numFmtId="0" fontId="16" fillId="14" borderId="2" xfId="0" applyFont="1" applyFill="1" applyBorder="1" applyAlignment="1" applyProtection="1">
      <alignment horizontal="left" vertical="center" wrapText="1"/>
    </xf>
    <xf numFmtId="0" fontId="34" fillId="5" borderId="28" xfId="0" applyFont="1" applyFill="1" applyBorder="1" applyAlignment="1" applyProtection="1">
      <alignment horizontal="left" vertical="center" wrapText="1"/>
    </xf>
    <xf numFmtId="0" fontId="34" fillId="5" borderId="18" xfId="0" applyFont="1" applyFill="1" applyBorder="1" applyAlignment="1" applyProtection="1">
      <alignment horizontal="left" vertical="center" wrapText="1"/>
    </xf>
    <xf numFmtId="0" fontId="34" fillId="5" borderId="33" xfId="0" applyFont="1" applyFill="1" applyBorder="1" applyAlignment="1" applyProtection="1">
      <alignment horizontal="left" vertical="center" wrapText="1"/>
    </xf>
    <xf numFmtId="0" fontId="34" fillId="5" borderId="2" xfId="0" applyFont="1" applyFill="1" applyBorder="1" applyAlignment="1" applyProtection="1">
      <alignment horizontal="left" vertical="center" wrapText="1"/>
    </xf>
    <xf numFmtId="0" fontId="16" fillId="12" borderId="40" xfId="0" applyFont="1" applyFill="1" applyBorder="1" applyAlignment="1" applyProtection="1">
      <alignment horizontal="left" vertical="center" wrapText="1"/>
    </xf>
    <xf numFmtId="0" fontId="16" fillId="12" borderId="8" xfId="0" applyFont="1" applyFill="1" applyBorder="1" applyAlignment="1" applyProtection="1">
      <alignment horizontal="left" vertical="center" wrapText="1"/>
    </xf>
    <xf numFmtId="0" fontId="4" fillId="2" borderId="0" xfId="0" applyFont="1" applyFill="1" applyAlignment="1" applyProtection="1">
      <alignment horizontal="left" vertical="center" wrapText="1"/>
    </xf>
    <xf numFmtId="0" fontId="14" fillId="2" borderId="0" xfId="0" applyFont="1" applyFill="1" applyAlignment="1" applyProtection="1">
      <alignment horizontal="left" vertical="center" wrapText="1"/>
    </xf>
    <xf numFmtId="0" fontId="14" fillId="2" borderId="32" xfId="0" applyFont="1" applyFill="1" applyBorder="1" applyAlignment="1" applyProtection="1">
      <alignment horizontal="left" vertical="center" wrapText="1"/>
    </xf>
    <xf numFmtId="0" fontId="4" fillId="0" borderId="0" xfId="0" applyFont="1" applyFill="1" applyAlignment="1" applyProtection="1">
      <alignment horizontal="left" vertical="center" wrapText="1"/>
    </xf>
    <xf numFmtId="0" fontId="8" fillId="10" borderId="27" xfId="0" applyFont="1" applyFill="1" applyBorder="1" applyAlignment="1" applyProtection="1">
      <alignment horizontal="left" vertical="center" wrapText="1"/>
    </xf>
    <xf numFmtId="0" fontId="8" fillId="10" borderId="32" xfId="0" applyFont="1" applyFill="1" applyBorder="1" applyAlignment="1" applyProtection="1">
      <alignment horizontal="left" vertical="center" wrapText="1"/>
    </xf>
    <xf numFmtId="1" fontId="8" fillId="10" borderId="27" xfId="0" applyNumberFormat="1" applyFont="1" applyFill="1" applyBorder="1" applyAlignment="1" applyProtection="1">
      <alignment horizontal="center" vertical="center" wrapText="1"/>
    </xf>
    <xf numFmtId="1" fontId="8" fillId="10" borderId="32" xfId="0" applyNumberFormat="1" applyFont="1" applyFill="1" applyBorder="1" applyAlignment="1" applyProtection="1">
      <alignment horizontal="center" vertical="center" wrapText="1"/>
    </xf>
    <xf numFmtId="0" fontId="28" fillId="0" borderId="8" xfId="0" applyFont="1" applyFill="1" applyBorder="1" applyAlignment="1" applyProtection="1">
      <alignment vertical="center" wrapText="1"/>
    </xf>
    <xf numFmtId="0" fontId="28" fillId="0" borderId="8" xfId="0" applyFont="1" applyFill="1" applyBorder="1" applyAlignment="1" applyProtection="1">
      <alignment horizontal="left" vertical="center" wrapText="1"/>
    </xf>
    <xf numFmtId="0" fontId="28" fillId="0" borderId="10" xfId="0" applyFont="1" applyFill="1" applyBorder="1" applyAlignment="1" applyProtection="1">
      <alignment vertical="center" wrapText="1"/>
    </xf>
    <xf numFmtId="0" fontId="28" fillId="0" borderId="10" xfId="0" applyFont="1" applyFill="1" applyBorder="1" applyAlignment="1" applyProtection="1">
      <alignment horizontal="left" vertical="center" wrapText="1"/>
    </xf>
    <xf numFmtId="0" fontId="27" fillId="0" borderId="5" xfId="0" applyFont="1" applyFill="1" applyBorder="1" applyAlignment="1" applyProtection="1">
      <alignment horizontal="left" vertical="center" wrapText="1"/>
    </xf>
    <xf numFmtId="0" fontId="27" fillId="0" borderId="8" xfId="0" applyFont="1" applyFill="1" applyBorder="1" applyAlignment="1" applyProtection="1">
      <alignment horizontal="left" vertical="center" wrapText="1"/>
    </xf>
    <xf numFmtId="0" fontId="27" fillId="0" borderId="10" xfId="0" applyFont="1" applyFill="1" applyBorder="1" applyAlignment="1" applyProtection="1">
      <alignment horizontal="left" vertical="center" wrapText="1"/>
    </xf>
    <xf numFmtId="0" fontId="8" fillId="0" borderId="21" xfId="0" applyFont="1" applyFill="1" applyBorder="1" applyAlignment="1" applyProtection="1">
      <alignment horizontal="left" vertical="top" wrapText="1"/>
    </xf>
    <xf numFmtId="0" fontId="8" fillId="0" borderId="22" xfId="0" applyFont="1" applyFill="1" applyBorder="1" applyAlignment="1" applyProtection="1">
      <alignment horizontal="left" vertical="top" wrapText="1"/>
    </xf>
    <xf numFmtId="0" fontId="31" fillId="0" borderId="51" xfId="0" applyFont="1" applyFill="1" applyBorder="1" applyAlignment="1" applyProtection="1">
      <alignment horizontal="left" vertical="center" wrapText="1"/>
    </xf>
    <xf numFmtId="0" fontId="31" fillId="0" borderId="40" xfId="0" applyFont="1" applyFill="1" applyBorder="1" applyAlignment="1" applyProtection="1">
      <alignment horizontal="left" vertical="center" wrapText="1"/>
    </xf>
    <xf numFmtId="0" fontId="31" fillId="0" borderId="52" xfId="0" applyFont="1" applyFill="1" applyBorder="1" applyAlignment="1" applyProtection="1">
      <alignment horizontal="left" vertical="center" wrapText="1"/>
    </xf>
    <xf numFmtId="0" fontId="22" fillId="0" borderId="5" xfId="0" applyFont="1" applyFill="1" applyBorder="1" applyAlignment="1" applyProtection="1">
      <alignment horizontal="left" vertical="center" wrapText="1"/>
    </xf>
    <xf numFmtId="0" fontId="22" fillId="0" borderId="8" xfId="0" applyFont="1" applyFill="1" applyBorder="1" applyAlignment="1" applyProtection="1">
      <alignment horizontal="left" vertical="center" wrapText="1"/>
    </xf>
    <xf numFmtId="0" fontId="30" fillId="0" borderId="51" xfId="0" applyFont="1" applyFill="1" applyBorder="1" applyAlignment="1" applyProtection="1">
      <alignment horizontal="left" vertical="center" wrapText="1"/>
    </xf>
    <xf numFmtId="0" fontId="30" fillId="0" borderId="40" xfId="0" applyFont="1" applyFill="1" applyBorder="1" applyAlignment="1" applyProtection="1">
      <alignment horizontal="left" vertical="center" wrapText="1"/>
    </xf>
    <xf numFmtId="2" fontId="7" fillId="10" borderId="42" xfId="3" applyNumberFormat="1" applyFont="1" applyFill="1" applyBorder="1" applyAlignment="1" applyProtection="1">
      <alignment horizontal="center" vertical="center" wrapText="1"/>
    </xf>
    <xf numFmtId="2" fontId="7" fillId="10" borderId="29" xfId="3" applyNumberFormat="1" applyFont="1" applyFill="1" applyBorder="1" applyAlignment="1" applyProtection="1">
      <alignment horizontal="center" vertical="center" wrapText="1"/>
    </xf>
    <xf numFmtId="2" fontId="7" fillId="10" borderId="41" xfId="3" applyNumberFormat="1" applyFont="1" applyFill="1" applyBorder="1" applyAlignment="1" applyProtection="1">
      <alignment horizontal="center" vertical="center" wrapText="1"/>
    </xf>
    <xf numFmtId="0" fontId="28" fillId="0" borderId="3" xfId="0" applyFont="1" applyFill="1" applyBorder="1" applyAlignment="1" applyProtection="1">
      <alignment horizontal="left" vertical="center" wrapText="1"/>
    </xf>
    <xf numFmtId="0" fontId="28" fillId="0" borderId="1" xfId="0" applyFont="1" applyFill="1" applyBorder="1" applyAlignment="1" applyProtection="1">
      <alignment horizontal="left" vertical="center" wrapText="1"/>
    </xf>
    <xf numFmtId="0" fontId="28" fillId="0" borderId="17" xfId="0" applyFont="1" applyFill="1" applyBorder="1" applyAlignment="1" applyProtection="1">
      <alignment horizontal="left" vertical="center" wrapText="1"/>
    </xf>
    <xf numFmtId="0" fontId="32" fillId="0" borderId="50" xfId="0" applyFont="1" applyFill="1" applyBorder="1" applyAlignment="1" applyProtection="1">
      <alignment horizontal="left" vertical="center" wrapText="1"/>
    </xf>
    <xf numFmtId="0" fontId="32" fillId="0" borderId="30" xfId="0" applyFont="1" applyFill="1" applyBorder="1" applyAlignment="1" applyProtection="1">
      <alignment horizontal="left" vertical="center" wrapText="1"/>
    </xf>
    <xf numFmtId="0" fontId="32" fillId="0" borderId="49" xfId="0" applyFont="1" applyFill="1" applyBorder="1" applyAlignment="1" applyProtection="1">
      <alignment horizontal="left" vertical="center" wrapText="1"/>
    </xf>
    <xf numFmtId="0" fontId="28" fillId="0" borderId="2" xfId="0" applyFont="1" applyFill="1" applyBorder="1" applyAlignment="1" applyProtection="1">
      <alignment horizontal="left" vertical="center" wrapText="1"/>
    </xf>
    <xf numFmtId="0" fontId="28" fillId="0" borderId="3" xfId="0" applyFont="1" applyFill="1" applyBorder="1" applyAlignment="1" applyProtection="1">
      <alignment vertical="center" wrapText="1"/>
    </xf>
    <xf numFmtId="0" fontId="28" fillId="0" borderId="1" xfId="0" applyFont="1" applyFill="1" applyBorder="1" applyAlignment="1" applyProtection="1">
      <alignment vertical="center" wrapText="1"/>
    </xf>
    <xf numFmtId="0" fontId="28" fillId="0" borderId="2" xfId="0" applyFont="1" applyFill="1" applyBorder="1" applyAlignment="1" applyProtection="1">
      <alignment vertical="center" wrapText="1"/>
    </xf>
    <xf numFmtId="0" fontId="8" fillId="0" borderId="3" xfId="0" applyFont="1" applyFill="1" applyBorder="1" applyAlignment="1" applyProtection="1">
      <alignment horizontal="left" vertical="top" wrapText="1"/>
    </xf>
    <xf numFmtId="0" fontId="8" fillId="0" borderId="37" xfId="0" applyFont="1" applyFill="1" applyBorder="1" applyAlignment="1" applyProtection="1">
      <alignment horizontal="left" vertical="top" wrapText="1"/>
    </xf>
    <xf numFmtId="0" fontId="8" fillId="0" borderId="17" xfId="0" applyFont="1" applyFill="1" applyBorder="1" applyAlignment="1" applyProtection="1">
      <alignment horizontal="left" vertical="top" wrapText="1"/>
    </xf>
    <xf numFmtId="0" fontId="8" fillId="0" borderId="25" xfId="0" applyFont="1" applyFill="1" applyBorder="1" applyAlignment="1" applyProtection="1">
      <alignment horizontal="left" vertical="top" wrapText="1"/>
    </xf>
    <xf numFmtId="0" fontId="8" fillId="0" borderId="50" xfId="0" applyFont="1" applyFill="1" applyBorder="1" applyAlignment="1" applyProtection="1">
      <alignment horizontal="left" vertical="top" wrapText="1"/>
    </xf>
    <xf numFmtId="0" fontId="8" fillId="0" borderId="49" xfId="0" applyFont="1" applyFill="1" applyBorder="1" applyAlignment="1" applyProtection="1">
      <alignment horizontal="left" vertical="top" wrapText="1"/>
    </xf>
    <xf numFmtId="0" fontId="29" fillId="0" borderId="33" xfId="0" applyFont="1" applyFill="1" applyBorder="1" applyAlignment="1" applyProtection="1">
      <alignment horizontal="left" vertical="center" wrapText="1"/>
    </xf>
    <xf numFmtId="0" fontId="29" fillId="0" borderId="40" xfId="0" applyFont="1" applyFill="1" applyBorder="1" applyAlignment="1" applyProtection="1">
      <alignment horizontal="left" vertical="center" wrapText="1"/>
    </xf>
    <xf numFmtId="0" fontId="29" fillId="0" borderId="52" xfId="0" applyFont="1" applyFill="1" applyBorder="1" applyAlignment="1" applyProtection="1">
      <alignment horizontal="left" vertical="center" wrapText="1"/>
    </xf>
    <xf numFmtId="0" fontId="26" fillId="0" borderId="2" xfId="0" applyFont="1" applyFill="1" applyBorder="1" applyAlignment="1" applyProtection="1">
      <alignment horizontal="left" vertical="center" wrapText="1"/>
    </xf>
    <xf numFmtId="0" fontId="26" fillId="0" borderId="8" xfId="0" applyFont="1" applyFill="1" applyBorder="1" applyAlignment="1" applyProtection="1">
      <alignment horizontal="left" vertical="center" wrapText="1"/>
    </xf>
    <xf numFmtId="0" fontId="26" fillId="0" borderId="10" xfId="0" applyFont="1" applyFill="1" applyBorder="1" applyAlignment="1" applyProtection="1">
      <alignment horizontal="left" vertical="center" wrapText="1"/>
    </xf>
    <xf numFmtId="0" fontId="26" fillId="0" borderId="3" xfId="0" applyFont="1" applyFill="1" applyBorder="1" applyAlignment="1" applyProtection="1">
      <alignment horizontal="left" vertical="center" wrapText="1"/>
    </xf>
    <xf numFmtId="0" fontId="26" fillId="0" borderId="1" xfId="0" applyFont="1" applyFill="1" applyBorder="1" applyAlignment="1" applyProtection="1">
      <alignment horizontal="left" vertical="center" wrapText="1"/>
    </xf>
    <xf numFmtId="0" fontId="26" fillId="0" borderId="17" xfId="0" applyFont="1" applyFill="1" applyBorder="1" applyAlignment="1" applyProtection="1">
      <alignment horizontal="left" vertical="center" wrapText="1"/>
    </xf>
    <xf numFmtId="0" fontId="7" fillId="10" borderId="8" xfId="0" applyFont="1" applyFill="1" applyBorder="1" applyAlignment="1" applyProtection="1">
      <alignment horizontal="left" vertical="center"/>
      <protection locked="0"/>
    </xf>
    <xf numFmtId="0" fontId="5" fillId="0" borderId="12" xfId="0" applyFont="1" applyFill="1" applyBorder="1" applyAlignment="1" applyProtection="1">
      <alignment horizontal="left" vertical="center"/>
    </xf>
    <xf numFmtId="0" fontId="5" fillId="0" borderId="13" xfId="0" applyFont="1" applyFill="1" applyBorder="1" applyAlignment="1" applyProtection="1">
      <alignment horizontal="left" vertical="center"/>
    </xf>
    <xf numFmtId="0" fontId="5" fillId="0" borderId="14" xfId="0" applyFont="1" applyFill="1" applyBorder="1" applyAlignment="1" applyProtection="1">
      <alignment horizontal="left" vertical="center"/>
    </xf>
    <xf numFmtId="4" fontId="7" fillId="10" borderId="12" xfId="0" applyNumberFormat="1" applyFont="1" applyFill="1" applyBorder="1" applyAlignment="1" applyProtection="1">
      <alignment horizontal="right" vertical="center"/>
      <protection locked="0"/>
    </xf>
    <xf numFmtId="4" fontId="7" fillId="10" borderId="13" xfId="0" applyNumberFormat="1" applyFont="1" applyFill="1" applyBorder="1" applyAlignment="1" applyProtection="1">
      <alignment horizontal="right" vertical="center"/>
      <protection locked="0"/>
    </xf>
    <xf numFmtId="0" fontId="7" fillId="10" borderId="12" xfId="0" applyFont="1" applyFill="1" applyBorder="1" applyAlignment="1" applyProtection="1">
      <alignment horizontal="right" vertical="center"/>
      <protection locked="0"/>
    </xf>
    <xf numFmtId="0" fontId="7" fillId="10" borderId="13" xfId="0" applyFont="1" applyFill="1" applyBorder="1" applyAlignment="1" applyProtection="1">
      <alignment horizontal="right" vertical="center"/>
      <protection locked="0"/>
    </xf>
    <xf numFmtId="0" fontId="7" fillId="10" borderId="26" xfId="0" applyFont="1" applyFill="1" applyBorder="1" applyAlignment="1" applyProtection="1">
      <alignment horizontal="left" vertical="center"/>
      <protection locked="0"/>
    </xf>
    <xf numFmtId="0" fontId="7" fillId="10" borderId="27" xfId="0" applyFont="1" applyFill="1" applyBorder="1" applyAlignment="1" applyProtection="1">
      <alignment horizontal="left" vertical="center"/>
      <protection locked="0"/>
    </xf>
    <xf numFmtId="0" fontId="7" fillId="10" borderId="28" xfId="0" applyFont="1" applyFill="1" applyBorder="1" applyAlignment="1" applyProtection="1">
      <alignment horizontal="left" vertical="center"/>
      <protection locked="0"/>
    </xf>
    <xf numFmtId="0" fontId="7" fillId="10" borderId="31" xfId="0" applyFont="1" applyFill="1" applyBorder="1" applyAlignment="1" applyProtection="1">
      <alignment horizontal="left" vertical="center"/>
      <protection locked="0"/>
    </xf>
    <xf numFmtId="0" fontId="7" fillId="10" borderId="32" xfId="0" applyFont="1" applyFill="1" applyBorder="1" applyAlignment="1" applyProtection="1">
      <alignment horizontal="left" vertical="center"/>
      <protection locked="0"/>
    </xf>
    <xf numFmtId="0" fontId="7" fillId="10" borderId="33" xfId="0" applyFont="1" applyFill="1" applyBorder="1" applyAlignment="1" applyProtection="1">
      <alignment horizontal="left" vertical="center"/>
      <protection locked="0"/>
    </xf>
    <xf numFmtId="0" fontId="7" fillId="10" borderId="29" xfId="0" applyFont="1" applyFill="1" applyBorder="1" applyAlignment="1" applyProtection="1">
      <alignment horizontal="left" vertical="center"/>
      <protection locked="0"/>
    </xf>
    <xf numFmtId="0" fontId="7" fillId="10" borderId="0" xfId="0" applyFont="1" applyFill="1" applyBorder="1" applyAlignment="1" applyProtection="1">
      <alignment horizontal="left" vertical="center"/>
      <protection locked="0"/>
    </xf>
    <xf numFmtId="0" fontId="7" fillId="10" borderId="30" xfId="0" applyFont="1" applyFill="1" applyBorder="1" applyAlignment="1" applyProtection="1">
      <alignment horizontal="left" vertical="center"/>
      <protection locked="0"/>
    </xf>
    <xf numFmtId="0" fontId="7" fillId="10" borderId="7" xfId="0" applyFont="1" applyFill="1" applyBorder="1" applyAlignment="1" applyProtection="1">
      <alignment horizontal="left" vertical="center"/>
      <protection locked="0"/>
    </xf>
    <xf numFmtId="0" fontId="7" fillId="10" borderId="38" xfId="0" applyFont="1" applyFill="1" applyBorder="1" applyAlignment="1" applyProtection="1">
      <alignment horizontal="right" vertical="center"/>
      <protection locked="0"/>
    </xf>
    <xf numFmtId="0" fontId="7" fillId="10" borderId="39" xfId="0" applyFont="1" applyFill="1" applyBorder="1" applyAlignment="1" applyProtection="1">
      <alignment horizontal="right" vertical="center"/>
      <protection locked="0"/>
    </xf>
    <xf numFmtId="0" fontId="9" fillId="5" borderId="8" xfId="0" applyFont="1" applyFill="1" applyBorder="1" applyAlignment="1" applyProtection="1">
      <alignment horizontal="center" vertical="top" wrapText="1"/>
    </xf>
    <xf numFmtId="0" fontId="4" fillId="0" borderId="8" xfId="0" applyFont="1" applyFill="1" applyBorder="1" applyAlignment="1" applyProtection="1">
      <alignment horizontal="left" vertical="top" wrapText="1"/>
      <protection locked="0"/>
    </xf>
    <xf numFmtId="0" fontId="4" fillId="0" borderId="38" xfId="0" applyFont="1" applyFill="1" applyBorder="1" applyAlignment="1" applyProtection="1">
      <alignment horizontal="left" vertical="top" wrapText="1"/>
      <protection locked="0"/>
    </xf>
    <xf numFmtId="0" fontId="4" fillId="0" borderId="39" xfId="0" applyFont="1" applyFill="1" applyBorder="1" applyAlignment="1" applyProtection="1">
      <alignment horizontal="left" vertical="top" wrapText="1"/>
      <protection locked="0"/>
    </xf>
    <xf numFmtId="0" fontId="4" fillId="0" borderId="40" xfId="0" applyFont="1" applyFill="1" applyBorder="1" applyAlignment="1" applyProtection="1">
      <alignment horizontal="left" vertical="top" wrapText="1"/>
      <protection locked="0"/>
    </xf>
    <xf numFmtId="0" fontId="9" fillId="5" borderId="12" xfId="0" applyFont="1" applyFill="1" applyBorder="1" applyAlignment="1" applyProtection="1">
      <alignment horizontal="left" vertical="top" wrapText="1"/>
    </xf>
    <xf numFmtId="0" fontId="9" fillId="5" borderId="13" xfId="0" applyFont="1" applyFill="1" applyBorder="1" applyAlignment="1" applyProtection="1">
      <alignment horizontal="left" vertical="top" wrapText="1"/>
    </xf>
    <xf numFmtId="0" fontId="9" fillId="5" borderId="39" xfId="0" applyFont="1" applyFill="1" applyBorder="1" applyAlignment="1" applyProtection="1">
      <alignment horizontal="left" vertical="top" wrapText="1"/>
    </xf>
    <xf numFmtId="0" fontId="9" fillId="5" borderId="14" xfId="0" applyFont="1" applyFill="1" applyBorder="1" applyAlignment="1" applyProtection="1">
      <alignment horizontal="left" vertical="top" wrapText="1"/>
    </xf>
    <xf numFmtId="0" fontId="9" fillId="5" borderId="38" xfId="0" applyFont="1" applyFill="1" applyBorder="1" applyAlignment="1" applyProtection="1">
      <alignment horizontal="left" vertical="top" wrapText="1"/>
    </xf>
    <xf numFmtId="0" fontId="9" fillId="5" borderId="40" xfId="0" applyFont="1" applyFill="1" applyBorder="1" applyAlignment="1" applyProtection="1">
      <alignment horizontal="left" vertical="top" wrapText="1"/>
    </xf>
    <xf numFmtId="0" fontId="5" fillId="4" borderId="39" xfId="0" applyFont="1" applyFill="1" applyBorder="1" applyAlignment="1" applyProtection="1">
      <alignment horizontal="center" vertical="top" wrapText="1"/>
    </xf>
    <xf numFmtId="0" fontId="5" fillId="4" borderId="40" xfId="0" applyFont="1" applyFill="1" applyBorder="1" applyAlignment="1" applyProtection="1">
      <alignment horizontal="center" vertical="top" wrapText="1"/>
    </xf>
    <xf numFmtId="0" fontId="6" fillId="4" borderId="38" xfId="0" applyFont="1" applyFill="1" applyBorder="1" applyAlignment="1" applyProtection="1">
      <alignment horizontal="left" vertical="center" wrapText="1"/>
    </xf>
    <xf numFmtId="0" fontId="6" fillId="4" borderId="39" xfId="0" applyFont="1" applyFill="1" applyBorder="1" applyAlignment="1" applyProtection="1">
      <alignment horizontal="left" vertical="center" wrapText="1"/>
    </xf>
    <xf numFmtId="0" fontId="4" fillId="5" borderId="12" xfId="0" applyFont="1" applyFill="1" applyBorder="1" applyAlignment="1" applyProtection="1">
      <alignment horizontal="left" vertical="top" wrapText="1"/>
    </xf>
    <xf numFmtId="0" fontId="4" fillId="5" borderId="13" xfId="0" applyFont="1" applyFill="1" applyBorder="1" applyAlignment="1" applyProtection="1">
      <alignment horizontal="left" vertical="top" wrapText="1"/>
    </xf>
    <xf numFmtId="0" fontId="4" fillId="5" borderId="39" xfId="0" applyFont="1" applyFill="1" applyBorder="1" applyAlignment="1" applyProtection="1">
      <alignment horizontal="left" vertical="top" wrapText="1"/>
    </xf>
    <xf numFmtId="0" fontId="4" fillId="5" borderId="14" xfId="0" applyFont="1" applyFill="1" applyBorder="1" applyAlignment="1" applyProtection="1">
      <alignment horizontal="left" vertical="top" wrapText="1"/>
    </xf>
    <xf numFmtId="0" fontId="35" fillId="15" borderId="38" xfId="0" applyFont="1" applyFill="1" applyBorder="1" applyAlignment="1" applyProtection="1">
      <alignment horizontal="left" vertical="center" wrapText="1"/>
    </xf>
    <xf numFmtId="0" fontId="35" fillId="15" borderId="39" xfId="0" applyFont="1" applyFill="1" applyBorder="1" applyAlignment="1" applyProtection="1">
      <alignment horizontal="left" vertical="center" wrapText="1"/>
    </xf>
    <xf numFmtId="0" fontId="36" fillId="15" borderId="39" xfId="0" applyFont="1" applyFill="1" applyBorder="1" applyAlignment="1" applyProtection="1">
      <alignment horizontal="center" vertical="top" wrapText="1"/>
    </xf>
    <xf numFmtId="0" fontId="36" fillId="15" borderId="40" xfId="0" applyFont="1" applyFill="1" applyBorder="1" applyAlignment="1" applyProtection="1">
      <alignment horizontal="center" vertical="top" wrapText="1"/>
    </xf>
    <xf numFmtId="0" fontId="9" fillId="11" borderId="12" xfId="0" applyFont="1" applyFill="1" applyBorder="1" applyAlignment="1" applyProtection="1">
      <alignment horizontal="left" vertical="top" wrapText="1"/>
    </xf>
    <xf numFmtId="0" fontId="9" fillId="11" borderId="13" xfId="0" applyFont="1" applyFill="1" applyBorder="1" applyAlignment="1" applyProtection="1">
      <alignment horizontal="left" vertical="top" wrapText="1"/>
    </xf>
    <xf numFmtId="0" fontId="9" fillId="11" borderId="39" xfId="0" applyFont="1" applyFill="1" applyBorder="1" applyAlignment="1" applyProtection="1">
      <alignment horizontal="left" vertical="top" wrapText="1"/>
    </xf>
    <xf numFmtId="0" fontId="9" fillId="11" borderId="14" xfId="0" applyFont="1" applyFill="1" applyBorder="1" applyAlignment="1" applyProtection="1">
      <alignment horizontal="left" vertical="top" wrapText="1"/>
    </xf>
    <xf numFmtId="0" fontId="9" fillId="11" borderId="38" xfId="0" applyFont="1" applyFill="1" applyBorder="1" applyAlignment="1" applyProtection="1">
      <alignment horizontal="left" vertical="top" wrapText="1"/>
    </xf>
    <xf numFmtId="0" fontId="9" fillId="11" borderId="40" xfId="0" applyFont="1" applyFill="1" applyBorder="1" applyAlignment="1" applyProtection="1">
      <alignment horizontal="left" vertical="top" wrapText="1"/>
    </xf>
    <xf numFmtId="0" fontId="9" fillId="11" borderId="8" xfId="0" applyFont="1" applyFill="1" applyBorder="1" applyAlignment="1" applyProtection="1">
      <alignment horizontal="center" vertical="top" wrapText="1"/>
    </xf>
    <xf numFmtId="0" fontId="4" fillId="11" borderId="12" xfId="0" applyFont="1" applyFill="1" applyBorder="1" applyAlignment="1" applyProtection="1">
      <alignment horizontal="left" vertical="top" wrapText="1"/>
    </xf>
    <xf numFmtId="0" fontId="4" fillId="11" borderId="13" xfId="0" applyFont="1" applyFill="1" applyBorder="1" applyAlignment="1" applyProtection="1">
      <alignment horizontal="left" vertical="top" wrapText="1"/>
    </xf>
    <xf numFmtId="0" fontId="4" fillId="11" borderId="39" xfId="0" applyFont="1" applyFill="1" applyBorder="1" applyAlignment="1" applyProtection="1">
      <alignment horizontal="left" vertical="top" wrapText="1"/>
    </xf>
    <xf numFmtId="0" fontId="4" fillId="11" borderId="14" xfId="0" applyFont="1" applyFill="1" applyBorder="1" applyAlignment="1" applyProtection="1">
      <alignment horizontal="left" vertical="top" wrapText="1"/>
    </xf>
    <xf numFmtId="0" fontId="6" fillId="16" borderId="38" xfId="0" applyFont="1" applyFill="1" applyBorder="1" applyAlignment="1" applyProtection="1">
      <alignment horizontal="left" vertical="center" wrapText="1"/>
    </xf>
    <xf numFmtId="0" fontId="6" fillId="16" borderId="39" xfId="0" applyFont="1" applyFill="1" applyBorder="1" applyAlignment="1" applyProtection="1">
      <alignment horizontal="left" vertical="center" wrapText="1"/>
    </xf>
    <xf numFmtId="0" fontId="5" fillId="16" borderId="39" xfId="0" applyFont="1" applyFill="1" applyBorder="1" applyAlignment="1" applyProtection="1">
      <alignment horizontal="center" vertical="top" wrapText="1"/>
    </xf>
    <xf numFmtId="0" fontId="5" fillId="16" borderId="40" xfId="0" applyFont="1" applyFill="1" applyBorder="1" applyAlignment="1" applyProtection="1">
      <alignment horizontal="center" vertical="top" wrapText="1"/>
    </xf>
    <xf numFmtId="0" fontId="9" fillId="7" borderId="12" xfId="0" applyFont="1" applyFill="1" applyBorder="1" applyAlignment="1" applyProtection="1">
      <alignment horizontal="left" vertical="top" wrapText="1"/>
    </xf>
    <xf numFmtId="0" fontId="9" fillId="7" borderId="13" xfId="0" applyFont="1" applyFill="1" applyBorder="1" applyAlignment="1" applyProtection="1">
      <alignment horizontal="left" vertical="top" wrapText="1"/>
    </xf>
    <xf numFmtId="0" fontId="9" fillId="7" borderId="39" xfId="0" applyFont="1" applyFill="1" applyBorder="1" applyAlignment="1" applyProtection="1">
      <alignment horizontal="left" vertical="top" wrapText="1"/>
    </xf>
    <xf numFmtId="0" fontId="9" fillId="7" borderId="14" xfId="0" applyFont="1" applyFill="1" applyBorder="1" applyAlignment="1" applyProtection="1">
      <alignment horizontal="left" vertical="top" wrapText="1"/>
    </xf>
    <xf numFmtId="0" fontId="9" fillId="7" borderId="38" xfId="0" applyFont="1" applyFill="1" applyBorder="1" applyAlignment="1" applyProtection="1">
      <alignment horizontal="left" vertical="top" wrapText="1"/>
    </xf>
    <xf numFmtId="0" fontId="9" fillId="7" borderId="40" xfId="0" applyFont="1" applyFill="1" applyBorder="1" applyAlignment="1" applyProtection="1">
      <alignment horizontal="left" vertical="top" wrapText="1"/>
    </xf>
    <xf numFmtId="0" fontId="9" fillId="7" borderId="8" xfId="0" applyFont="1" applyFill="1" applyBorder="1" applyAlignment="1" applyProtection="1">
      <alignment horizontal="center" vertical="top" wrapText="1"/>
    </xf>
    <xf numFmtId="0" fontId="4" fillId="7" borderId="12" xfId="0" applyFont="1" applyFill="1" applyBorder="1" applyAlignment="1" applyProtection="1">
      <alignment horizontal="left" vertical="top" wrapText="1"/>
    </xf>
    <xf numFmtId="0" fontId="4" fillId="7" borderId="13" xfId="0" applyFont="1" applyFill="1" applyBorder="1" applyAlignment="1" applyProtection="1">
      <alignment horizontal="left" vertical="top" wrapText="1"/>
    </xf>
    <xf numFmtId="0" fontId="4" fillId="7" borderId="39" xfId="0" applyFont="1" applyFill="1" applyBorder="1" applyAlignment="1" applyProtection="1">
      <alignment horizontal="left" vertical="top" wrapText="1"/>
    </xf>
    <xf numFmtId="0" fontId="4" fillId="7" borderId="14" xfId="0" applyFont="1" applyFill="1" applyBorder="1" applyAlignment="1" applyProtection="1">
      <alignment horizontal="left" vertical="top" wrapText="1"/>
    </xf>
    <xf numFmtId="0" fontId="6" fillId="17" borderId="38" xfId="0" applyFont="1" applyFill="1" applyBorder="1" applyAlignment="1" applyProtection="1">
      <alignment horizontal="left" vertical="center" wrapText="1"/>
    </xf>
    <xf numFmtId="0" fontId="6" fillId="17" borderId="39" xfId="0" applyFont="1" applyFill="1" applyBorder="1" applyAlignment="1" applyProtection="1">
      <alignment horizontal="left" vertical="center" wrapText="1"/>
    </xf>
    <xf numFmtId="0" fontId="5" fillId="17" borderId="39" xfId="0" applyFont="1" applyFill="1" applyBorder="1" applyAlignment="1" applyProtection="1">
      <alignment horizontal="center" vertical="top" wrapText="1"/>
    </xf>
    <xf numFmtId="0" fontId="5" fillId="17" borderId="40" xfId="0" applyFont="1" applyFill="1" applyBorder="1" applyAlignment="1" applyProtection="1">
      <alignment horizontal="center" vertical="top" wrapText="1"/>
    </xf>
    <xf numFmtId="0" fontId="4" fillId="6" borderId="12" xfId="0" applyFont="1" applyFill="1" applyBorder="1" applyAlignment="1" applyProtection="1">
      <alignment horizontal="left" vertical="top" wrapText="1"/>
    </xf>
    <xf numFmtId="0" fontId="4" fillId="6" borderId="13" xfId="0" applyFont="1" applyFill="1" applyBorder="1" applyAlignment="1" applyProtection="1">
      <alignment horizontal="left" vertical="top" wrapText="1"/>
    </xf>
    <xf numFmtId="0" fontId="4" fillId="6" borderId="39" xfId="0" applyFont="1" applyFill="1" applyBorder="1" applyAlignment="1" applyProtection="1">
      <alignment horizontal="left" vertical="top" wrapText="1"/>
    </xf>
    <xf numFmtId="0" fontId="4" fillId="6" borderId="14" xfId="0" applyFont="1" applyFill="1" applyBorder="1" applyAlignment="1" applyProtection="1">
      <alignment horizontal="left" vertical="top" wrapText="1"/>
    </xf>
    <xf numFmtId="0" fontId="9" fillId="6" borderId="38" xfId="0" applyFont="1" applyFill="1" applyBorder="1" applyAlignment="1" applyProtection="1">
      <alignment horizontal="left" vertical="top" wrapText="1"/>
    </xf>
    <xf numFmtId="0" fontId="9" fillId="6" borderId="39" xfId="0" applyFont="1" applyFill="1" applyBorder="1" applyAlignment="1" applyProtection="1">
      <alignment horizontal="left" vertical="top" wrapText="1"/>
    </xf>
    <xf numFmtId="0" fontId="9" fillId="6" borderId="40" xfId="0" applyFont="1" applyFill="1" applyBorder="1" applyAlignment="1" applyProtection="1">
      <alignment horizontal="left" vertical="top" wrapText="1"/>
    </xf>
    <xf numFmtId="0" fontId="9" fillId="6" borderId="8" xfId="0" applyFont="1" applyFill="1" applyBorder="1" applyAlignment="1" applyProtection="1">
      <alignment horizontal="center" vertical="top" wrapText="1"/>
    </xf>
    <xf numFmtId="0" fontId="5" fillId="17" borderId="39" xfId="0" applyFont="1" applyFill="1" applyBorder="1" applyAlignment="1" applyProtection="1">
      <alignment horizontal="center" vertical="center" wrapText="1"/>
    </xf>
    <xf numFmtId="0" fontId="5" fillId="17" borderId="40" xfId="0" applyFont="1" applyFill="1" applyBorder="1" applyAlignment="1" applyProtection="1">
      <alignment horizontal="center" vertical="center" wrapText="1"/>
    </xf>
    <xf numFmtId="0" fontId="4" fillId="6" borderId="38" xfId="0" applyFont="1" applyFill="1" applyBorder="1" applyAlignment="1" applyProtection="1">
      <alignment horizontal="left" vertical="top" wrapText="1"/>
    </xf>
    <xf numFmtId="0" fontId="4" fillId="6" borderId="40" xfId="0" applyFont="1" applyFill="1" applyBorder="1" applyAlignment="1" applyProtection="1">
      <alignment horizontal="left" vertical="top" wrapText="1"/>
    </xf>
    <xf numFmtId="0" fontId="9" fillId="6" borderId="38" xfId="0" applyFont="1" applyFill="1" applyBorder="1" applyAlignment="1" applyProtection="1">
      <alignment horizontal="center" vertical="top" wrapText="1"/>
    </xf>
    <xf numFmtId="0" fontId="9" fillId="6" borderId="39" xfId="0" applyFont="1" applyFill="1" applyBorder="1" applyAlignment="1" applyProtection="1">
      <alignment horizontal="center" vertical="top" wrapText="1"/>
    </xf>
    <xf numFmtId="0" fontId="9" fillId="6" borderId="40" xfId="0" applyFont="1" applyFill="1" applyBorder="1" applyAlignment="1" applyProtection="1">
      <alignment horizontal="center" vertical="top" wrapText="1"/>
    </xf>
    <xf numFmtId="0" fontId="25" fillId="0" borderId="30" xfId="0" applyFont="1" applyFill="1" applyBorder="1" applyAlignment="1" applyProtection="1">
      <alignment horizontal="center" vertical="center" wrapText="1"/>
    </xf>
    <xf numFmtId="0" fontId="25" fillId="0" borderId="33" xfId="0" applyFont="1" applyFill="1" applyBorder="1" applyAlignment="1" applyProtection="1">
      <alignment horizontal="center" vertical="center" wrapText="1"/>
    </xf>
    <xf numFmtId="0" fontId="24" fillId="0" borderId="28" xfId="0" applyFont="1" applyFill="1" applyBorder="1" applyAlignment="1" applyProtection="1">
      <alignment horizontal="center" vertical="center" wrapText="1"/>
    </xf>
    <xf numFmtId="0" fontId="24" fillId="0" borderId="30" xfId="0" applyFont="1" applyFill="1" applyBorder="1" applyAlignment="1" applyProtection="1">
      <alignment horizontal="center" vertical="center" wrapText="1"/>
    </xf>
    <xf numFmtId="0" fontId="24" fillId="0" borderId="33" xfId="0" applyFont="1" applyFill="1" applyBorder="1" applyAlignment="1" applyProtection="1">
      <alignment horizontal="center" vertical="center" wrapText="1"/>
    </xf>
    <xf numFmtId="0" fontId="19" fillId="0" borderId="40" xfId="0" applyFont="1" applyFill="1" applyBorder="1" applyAlignment="1" applyProtection="1">
      <alignment horizontal="center" vertical="center" wrapText="1"/>
    </xf>
    <xf numFmtId="0" fontId="20" fillId="0" borderId="28" xfId="0" applyFont="1" applyFill="1" applyBorder="1" applyAlignment="1" applyProtection="1">
      <alignment horizontal="center" vertical="center" wrapText="1"/>
    </xf>
    <xf numFmtId="0" fontId="20" fillId="0" borderId="30" xfId="0" applyFont="1" applyFill="1" applyBorder="1" applyAlignment="1" applyProtection="1">
      <alignment horizontal="center" vertical="center" wrapText="1"/>
    </xf>
    <xf numFmtId="0" fontId="20" fillId="0" borderId="33" xfId="0" applyFont="1" applyFill="1" applyBorder="1" applyAlignment="1" applyProtection="1">
      <alignment horizontal="center" vertical="center" wrapText="1"/>
    </xf>
    <xf numFmtId="0" fontId="8" fillId="0" borderId="0" xfId="0" applyFont="1" applyFill="1" applyBorder="1" applyAlignment="1" applyProtection="1">
      <alignment horizontal="center" vertical="center" wrapText="1"/>
    </xf>
    <xf numFmtId="0" fontId="14" fillId="0" borderId="0" xfId="0" applyFont="1" applyAlignment="1" applyProtection="1">
      <alignment horizontal="center" vertical="center"/>
    </xf>
    <xf numFmtId="0" fontId="7" fillId="0" borderId="0" xfId="0" applyFont="1" applyAlignment="1" applyProtection="1">
      <alignment horizontal="center" vertical="center"/>
    </xf>
    <xf numFmtId="2" fontId="7" fillId="0" borderId="0" xfId="0" applyNumberFormat="1" applyFont="1" applyAlignment="1" applyProtection="1">
      <alignment horizontal="center" vertical="center"/>
    </xf>
    <xf numFmtId="0" fontId="7" fillId="0" borderId="8" xfId="0" applyFont="1" applyFill="1" applyBorder="1" applyAlignment="1">
      <alignment vertical="center" wrapText="1"/>
    </xf>
    <xf numFmtId="0" fontId="27" fillId="0" borderId="3" xfId="0" applyFont="1" applyFill="1" applyBorder="1" applyAlignment="1" applyProtection="1">
      <alignment horizontal="left" vertical="center" wrapText="1"/>
    </xf>
    <xf numFmtId="0" fontId="27" fillId="0" borderId="1" xfId="0" applyFont="1" applyFill="1" applyBorder="1" applyAlignment="1" applyProtection="1">
      <alignment horizontal="left" vertical="center" wrapText="1"/>
    </xf>
    <xf numFmtId="0" fontId="27" fillId="0" borderId="2" xfId="0" applyFont="1" applyFill="1" applyBorder="1" applyAlignment="1" applyProtection="1">
      <alignment horizontal="left" vertical="center" wrapText="1"/>
    </xf>
    <xf numFmtId="0" fontId="32" fillId="0" borderId="50" xfId="0" applyFont="1" applyFill="1" applyBorder="1" applyAlignment="1" applyProtection="1">
      <alignment horizontal="center" vertical="center" wrapText="1"/>
    </xf>
    <xf numFmtId="0" fontId="32" fillId="0" borderId="30" xfId="0" applyFont="1" applyFill="1" applyBorder="1" applyAlignment="1" applyProtection="1">
      <alignment horizontal="center" vertical="center" wrapText="1"/>
    </xf>
    <xf numFmtId="0" fontId="32" fillId="0" borderId="49" xfId="0" applyFont="1" applyFill="1" applyBorder="1" applyAlignment="1" applyProtection="1">
      <alignment horizontal="center" vertical="center" wrapText="1"/>
    </xf>
    <xf numFmtId="0" fontId="32" fillId="0" borderId="18" xfId="0" applyFont="1" applyFill="1" applyBorder="1" applyAlignment="1" applyProtection="1">
      <alignment horizontal="left" vertical="center" wrapText="1"/>
    </xf>
    <xf numFmtId="0" fontId="32" fillId="0" borderId="1" xfId="0" applyFont="1" applyFill="1" applyBorder="1" applyAlignment="1" applyProtection="1">
      <alignment horizontal="left" vertical="center" wrapText="1"/>
    </xf>
    <xf numFmtId="0" fontId="32" fillId="0" borderId="2" xfId="0" applyFont="1" applyFill="1" applyBorder="1" applyAlignment="1" applyProtection="1">
      <alignment horizontal="left" vertical="center" wrapText="1"/>
    </xf>
    <xf numFmtId="0" fontId="32" fillId="0" borderId="18" xfId="0" applyFont="1" applyFill="1" applyBorder="1" applyAlignment="1" applyProtection="1">
      <alignment vertical="center" wrapText="1"/>
    </xf>
    <xf numFmtId="0" fontId="32" fillId="0" borderId="1" xfId="0" applyFont="1" applyFill="1" applyBorder="1" applyAlignment="1" applyProtection="1">
      <alignment vertical="center" wrapText="1"/>
    </xf>
    <xf numFmtId="0" fontId="32" fillId="0" borderId="2" xfId="0" applyFont="1" applyFill="1" applyBorder="1" applyAlignment="1" applyProtection="1">
      <alignment vertical="center" wrapText="1"/>
    </xf>
    <xf numFmtId="0" fontId="28" fillId="0" borderId="18" xfId="0" applyFont="1" applyFill="1" applyBorder="1" applyAlignment="1" applyProtection="1">
      <alignment horizontal="left" vertical="center" wrapText="1"/>
    </xf>
    <xf numFmtId="0" fontId="31" fillId="0" borderId="3" xfId="0" applyFont="1" applyFill="1" applyBorder="1" applyAlignment="1" applyProtection="1">
      <alignment horizontal="left" vertical="center" wrapText="1"/>
    </xf>
    <xf numFmtId="0" fontId="31" fillId="0" borderId="1" xfId="0" applyFont="1" applyFill="1" applyBorder="1" applyAlignment="1" applyProtection="1">
      <alignment horizontal="left" vertical="center" wrapText="1"/>
    </xf>
    <xf numFmtId="0" fontId="31" fillId="0" borderId="2" xfId="0" applyFont="1" applyFill="1" applyBorder="1" applyAlignment="1" applyProtection="1">
      <alignment horizontal="left" vertical="center" wrapText="1"/>
    </xf>
    <xf numFmtId="0" fontId="15" fillId="0" borderId="0" xfId="0" applyFont="1" applyFill="1" applyBorder="1" applyAlignment="1" applyProtection="1">
      <alignment horizontal="left" vertical="center"/>
    </xf>
    <xf numFmtId="0" fontId="15" fillId="0" borderId="23" xfId="0" applyFont="1" applyFill="1" applyBorder="1" applyAlignment="1" applyProtection="1">
      <alignment horizontal="left" vertical="center"/>
    </xf>
    <xf numFmtId="0" fontId="32" fillId="0" borderId="3" xfId="0" applyFont="1" applyFill="1" applyBorder="1" applyAlignment="1" applyProtection="1">
      <alignment horizontal="left" vertical="center" wrapText="1"/>
    </xf>
    <xf numFmtId="0" fontId="7" fillId="0" borderId="2" xfId="0" applyFont="1" applyFill="1" applyBorder="1" applyAlignment="1">
      <alignment vertical="center" wrapText="1"/>
    </xf>
    <xf numFmtId="0" fontId="8" fillId="2" borderId="0" xfId="0" applyFont="1" applyFill="1" applyBorder="1" applyAlignment="1" applyProtection="1">
      <alignment horizontal="left" vertical="center" wrapText="1"/>
    </xf>
    <xf numFmtId="0" fontId="8" fillId="2" borderId="23" xfId="0" applyFont="1" applyFill="1" applyBorder="1" applyAlignment="1" applyProtection="1">
      <alignment horizontal="left" vertical="center" wrapText="1"/>
    </xf>
    <xf numFmtId="0" fontId="7" fillId="0" borderId="5" xfId="0" applyFont="1" applyFill="1" applyBorder="1" applyAlignment="1">
      <alignment vertical="center" wrapText="1"/>
    </xf>
    <xf numFmtId="0" fontId="29" fillId="0" borderId="18" xfId="0" applyFont="1" applyFill="1" applyBorder="1" applyAlignment="1" applyProtection="1">
      <alignment horizontal="left" vertical="center" wrapText="1"/>
    </xf>
    <xf numFmtId="0" fontId="29" fillId="0" borderId="17" xfId="0" applyFont="1" applyFill="1" applyBorder="1" applyAlignment="1" applyProtection="1">
      <alignment horizontal="left" vertical="center" wrapText="1"/>
    </xf>
    <xf numFmtId="0" fontId="29" fillId="0" borderId="3" xfId="0" applyFont="1" applyFill="1" applyBorder="1" applyAlignment="1" applyProtection="1">
      <alignment horizontal="left" vertical="center" wrapText="1"/>
    </xf>
    <xf numFmtId="0" fontId="29" fillId="0" borderId="1" xfId="0" applyFont="1" applyFill="1" applyBorder="1" applyAlignment="1" applyProtection="1">
      <alignment horizontal="left" vertical="center" wrapText="1"/>
    </xf>
    <xf numFmtId="0" fontId="29" fillId="0" borderId="2" xfId="0" applyFont="1" applyFill="1" applyBorder="1" applyAlignment="1" applyProtection="1">
      <alignment horizontal="left" vertical="center" wrapText="1"/>
    </xf>
    <xf numFmtId="0" fontId="7" fillId="0" borderId="10" xfId="0" applyFont="1" applyFill="1" applyBorder="1" applyAlignment="1">
      <alignment vertical="center" wrapText="1"/>
    </xf>
    <xf numFmtId="0" fontId="22" fillId="0" borderId="18" xfId="0" applyFont="1" applyFill="1" applyBorder="1" applyAlignment="1" applyProtection="1">
      <alignment horizontal="left" vertical="center" wrapText="1"/>
    </xf>
    <xf numFmtId="0" fontId="22" fillId="0" borderId="1" xfId="0" applyFont="1" applyFill="1" applyBorder="1" applyAlignment="1" applyProtection="1">
      <alignment horizontal="left" vertical="center" wrapText="1"/>
    </xf>
    <xf numFmtId="0" fontId="22" fillId="0" borderId="2" xfId="0" applyFont="1" applyFill="1" applyBorder="1" applyAlignment="1" applyProtection="1">
      <alignment horizontal="left" vertical="center" wrapText="1"/>
    </xf>
    <xf numFmtId="0" fontId="30" fillId="0" borderId="3" xfId="0" applyFont="1" applyFill="1" applyBorder="1" applyAlignment="1" applyProtection="1">
      <alignment horizontal="left" vertical="center" wrapText="1"/>
    </xf>
    <xf numFmtId="0" fontId="30" fillId="0" borderId="2" xfId="0" applyFont="1" applyFill="1" applyBorder="1" applyAlignment="1" applyProtection="1">
      <alignment horizontal="left" vertical="center" wrapText="1"/>
    </xf>
    <xf numFmtId="0" fontId="30" fillId="0" borderId="18" xfId="0" applyFont="1" applyFill="1" applyBorder="1" applyAlignment="1" applyProtection="1">
      <alignment horizontal="left" vertical="center" wrapText="1"/>
    </xf>
    <xf numFmtId="0" fontId="30" fillId="0" borderId="1" xfId="0" applyFont="1" applyFill="1" applyBorder="1" applyAlignment="1" applyProtection="1">
      <alignment horizontal="left" vertical="center" wrapText="1"/>
    </xf>
    <xf numFmtId="0" fontId="22" fillId="0" borderId="3" xfId="0" applyFont="1" applyFill="1" applyBorder="1" applyAlignment="1" applyProtection="1">
      <alignment horizontal="left" vertical="center" wrapText="1"/>
    </xf>
    <xf numFmtId="0" fontId="27" fillId="0" borderId="18" xfId="0" applyFont="1" applyFill="1" applyBorder="1" applyAlignment="1" applyProtection="1">
      <alignment horizontal="left" vertical="center" wrapText="1"/>
    </xf>
    <xf numFmtId="0" fontId="27" fillId="0" borderId="17" xfId="0" applyFont="1" applyFill="1" applyBorder="1" applyAlignment="1" applyProtection="1">
      <alignment horizontal="left" vertical="center" wrapText="1"/>
    </xf>
    <xf numFmtId="0" fontId="31" fillId="0" borderId="18" xfId="0" applyFont="1" applyFill="1" applyBorder="1" applyAlignment="1" applyProtection="1">
      <alignment horizontal="left" vertical="center" wrapText="1"/>
    </xf>
    <xf numFmtId="0" fontId="22" fillId="0" borderId="17" xfId="0" applyFont="1" applyFill="1" applyBorder="1" applyAlignment="1" applyProtection="1">
      <alignment horizontal="left" vertical="center" wrapText="1"/>
    </xf>
    <xf numFmtId="0" fontId="29" fillId="0" borderId="50" xfId="0" applyFont="1" applyFill="1" applyBorder="1" applyAlignment="1" applyProtection="1">
      <alignment horizontal="center" vertical="center" wrapText="1"/>
    </xf>
    <xf numFmtId="0" fontId="29" fillId="0" borderId="30" xfId="0" applyFont="1" applyFill="1" applyBorder="1" applyAlignment="1" applyProtection="1">
      <alignment horizontal="center" vertical="center" wrapText="1"/>
    </xf>
    <xf numFmtId="0" fontId="30" fillId="0" borderId="51" xfId="0" applyFont="1" applyFill="1" applyBorder="1" applyAlignment="1" applyProtection="1">
      <alignment horizontal="center" vertical="center" wrapText="1"/>
    </xf>
    <xf numFmtId="0" fontId="30" fillId="0" borderId="40" xfId="0" applyFont="1" applyFill="1" applyBorder="1" applyAlignment="1" applyProtection="1">
      <alignment horizontal="center" vertical="center" wrapText="1"/>
    </xf>
    <xf numFmtId="0" fontId="30" fillId="0" borderId="52" xfId="0" applyFont="1" applyFill="1" applyBorder="1" applyAlignment="1" applyProtection="1">
      <alignment horizontal="center" vertical="center" wrapText="1"/>
    </xf>
    <xf numFmtId="0" fontId="30" fillId="0" borderId="17" xfId="0" applyFont="1" applyFill="1" applyBorder="1" applyAlignment="1" applyProtection="1">
      <alignment horizontal="left" vertical="center" wrapText="1"/>
    </xf>
    <xf numFmtId="0" fontId="31" fillId="0" borderId="50" xfId="0" applyFont="1" applyFill="1" applyBorder="1" applyAlignment="1" applyProtection="1">
      <alignment horizontal="center" vertical="center" wrapText="1"/>
    </xf>
    <xf numFmtId="0" fontId="31" fillId="0" borderId="30" xfId="0" applyFont="1" applyFill="1" applyBorder="1" applyAlignment="1" applyProtection="1">
      <alignment horizontal="center" vertical="center" wrapText="1"/>
    </xf>
    <xf numFmtId="0" fontId="31" fillId="0" borderId="49" xfId="0" applyFont="1" applyFill="1" applyBorder="1" applyAlignment="1" applyProtection="1">
      <alignment horizontal="center" vertical="center" wrapText="1"/>
    </xf>
    <xf numFmtId="0" fontId="31" fillId="0" borderId="17" xfId="0" applyFont="1" applyFill="1" applyBorder="1" applyAlignment="1" applyProtection="1">
      <alignment horizontal="left" vertical="center" wrapText="1"/>
    </xf>
  </cellXfs>
  <cellStyles count="5">
    <cellStyle name="Lien hypertexte" xfId="1" builtinId="8" hidden="1" customBuiltin="1"/>
    <cellStyle name="Lien hypertexte" xfId="4" builtinId="8"/>
    <cellStyle name="Lien hypertexte visité" xfId="2" builtinId="9" hidden="1"/>
    <cellStyle name="Normal" xfId="0" builtinId="0"/>
    <cellStyle name="Pourcentage" xfId="3" builtinId="5"/>
  </cellStyles>
  <dxfs count="3">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s>
  <tableStyles count="0" defaultTableStyle="TableStyleMedium2" defaultPivotStyle="PivotStyleMedium9"/>
  <colors>
    <mruColors>
      <color rgb="FF5CBFD9"/>
      <color rgb="FFF8696B"/>
      <color rgb="FFDF2626"/>
      <color rgb="FF63BE7B"/>
      <color rgb="FFFDCFD0"/>
      <color rgb="FFFAA28A"/>
      <color rgb="FFFFAD69"/>
      <color rgb="FF6CAC34"/>
      <color rgb="FFFFEB84"/>
      <color rgb="FFA7D97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s>
</file>

<file path=xl/charts/_rels/chart1.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2.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_rels/chart3.xml.rels><?xml version="1.0" encoding="UTF-8" standalone="yes"?>
<Relationships xmlns="http://schemas.openxmlformats.org/package/2006/relationships"><Relationship Id="rId1" Type="http://schemas.openxmlformats.org/officeDocument/2006/relationships/themeOverride" Target="../theme/themeOverride3.xml"/></Relationships>
</file>

<file path=xl/charts/_rels/chart4.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strRef>
          <c:f>Objektdaten!$B$5</c:f>
          <c:strCache>
            <c:ptCount val="1"/>
            <c:pt idx="0">
              <c:v>Testprojekt</c:v>
            </c:pt>
          </c:strCache>
        </c:strRef>
      </c:tx>
      <c:layout>
        <c:manualLayout>
          <c:xMode val="edge"/>
          <c:yMode val="edge"/>
          <c:x val="0.18965658178900946"/>
          <c:y val="6.692913662467756E-3"/>
        </c:manualLayout>
      </c:layout>
      <c:overlay val="0"/>
      <c:txPr>
        <a:bodyPr/>
        <a:lstStyle/>
        <a:p>
          <a:pPr>
            <a:defRPr/>
          </a:pPr>
          <a:endParaRPr lang="fr-FR"/>
        </a:p>
      </c:txPr>
    </c:title>
    <c:autoTitleDeleted val="0"/>
    <c:plotArea>
      <c:layout>
        <c:manualLayout>
          <c:layoutTarget val="inner"/>
          <c:xMode val="edge"/>
          <c:yMode val="edge"/>
          <c:x val="7.6715139566537E-2"/>
          <c:y val="0.1289576902456317"/>
          <c:w val="0.52818663091125417"/>
          <c:h val="0.80590040944470243"/>
        </c:manualLayout>
      </c:layout>
      <c:radarChart>
        <c:radarStyle val="marker"/>
        <c:varyColors val="0"/>
        <c:ser>
          <c:idx val="0"/>
          <c:order val="0"/>
          <c:tx>
            <c:v>IST Kriterien</c:v>
          </c:tx>
          <c:spPr>
            <a:ln w="22225" cap="flat">
              <a:solidFill>
                <a:srgbClr val="FF0000"/>
              </a:solidFill>
            </a:ln>
          </c:spPr>
          <c:marker>
            <c:symbol val="diamond"/>
            <c:size val="5"/>
            <c:spPr>
              <a:solidFill>
                <a:srgbClr val="FF0000"/>
              </a:solidFill>
              <a:ln w="12700" cap="rnd">
                <a:solidFill>
                  <a:srgbClr val="FF0000"/>
                </a:solidFill>
              </a:ln>
            </c:spPr>
          </c:marker>
          <c:cat>
            <c:strRef>
              <c:f>Übersicht!$F$8:$F$36</c:f>
              <c:strCache>
                <c:ptCount val="29"/>
                <c:pt idx="0">
                  <c:v>T 1.1</c:v>
                </c:pt>
                <c:pt idx="1">
                  <c:v>T 1.2</c:v>
                </c:pt>
                <c:pt idx="2">
                  <c:v>T 1.3</c:v>
                </c:pt>
                <c:pt idx="3">
                  <c:v>G 1.1</c:v>
                </c:pt>
                <c:pt idx="4">
                  <c:v>G 1.2</c:v>
                </c:pt>
                <c:pt idx="5">
                  <c:v>G 1.3</c:v>
                </c:pt>
                <c:pt idx="6">
                  <c:v>G 2.1</c:v>
                </c:pt>
                <c:pt idx="7">
                  <c:v>G 2.2</c:v>
                </c:pt>
                <c:pt idx="8">
                  <c:v>G 2.3</c:v>
                </c:pt>
                <c:pt idx="9">
                  <c:v>G 2.4</c:v>
                </c:pt>
                <c:pt idx="10">
                  <c:v>G 3.1</c:v>
                </c:pt>
                <c:pt idx="11">
                  <c:v>G 3.2</c:v>
                </c:pt>
                <c:pt idx="12">
                  <c:v>W 1.1</c:v>
                </c:pt>
                <c:pt idx="13">
                  <c:v>W 1.2</c:v>
                </c:pt>
                <c:pt idx="14">
                  <c:v>W 2.1</c:v>
                </c:pt>
                <c:pt idx="15">
                  <c:v>W 2.2</c:v>
                </c:pt>
                <c:pt idx="16">
                  <c:v>W 2.3</c:v>
                </c:pt>
                <c:pt idx="17">
                  <c:v>W 3.1</c:v>
                </c:pt>
                <c:pt idx="18">
                  <c:v>U 1.1</c:v>
                </c:pt>
                <c:pt idx="19">
                  <c:v>U 1.2</c:v>
                </c:pt>
                <c:pt idx="20">
                  <c:v>U 1.3</c:v>
                </c:pt>
                <c:pt idx="21">
                  <c:v>U 1.4</c:v>
                </c:pt>
                <c:pt idx="22">
                  <c:v>U 1.5</c:v>
                </c:pt>
                <c:pt idx="23">
                  <c:v>U 2.1</c:v>
                </c:pt>
                <c:pt idx="24">
                  <c:v>U 2.2</c:v>
                </c:pt>
                <c:pt idx="25">
                  <c:v>U 2.3</c:v>
                </c:pt>
                <c:pt idx="26">
                  <c:v>U 2.4</c:v>
                </c:pt>
                <c:pt idx="27">
                  <c:v>U 3.1</c:v>
                </c:pt>
                <c:pt idx="28">
                  <c:v>U 3.2</c:v>
                </c:pt>
              </c:strCache>
            </c:strRef>
          </c:cat>
          <c:val>
            <c:numRef>
              <c:f>Übersicht!$N$8:$N$36</c:f>
              <c:numCache>
                <c:formatCode>0.0</c:formatCode>
                <c:ptCount val="29"/>
                <c:pt idx="0">
                  <c:v>0</c:v>
                </c:pt>
                <c:pt idx="1">
                  <c:v>0</c:v>
                </c:pt>
                <c:pt idx="2">
                  <c:v>0</c:v>
                </c:pt>
                <c:pt idx="3">
                  <c:v>0</c:v>
                </c:pt>
                <c:pt idx="4">
                  <c:v>#N/A</c:v>
                </c:pt>
                <c:pt idx="5">
                  <c:v>0</c:v>
                </c:pt>
                <c:pt idx="6">
                  <c:v>0</c:v>
                </c:pt>
                <c:pt idx="7">
                  <c:v>0</c:v>
                </c:pt>
                <c:pt idx="8">
                  <c:v>0</c:v>
                </c:pt>
                <c:pt idx="9">
                  <c:v>0</c:v>
                </c:pt>
                <c:pt idx="10">
                  <c:v>0</c:v>
                </c:pt>
                <c:pt idx="11">
                  <c:v>#N/A</c:v>
                </c:pt>
                <c:pt idx="12">
                  <c:v>0</c:v>
                </c:pt>
                <c:pt idx="13">
                  <c:v>0</c:v>
                </c:pt>
                <c:pt idx="14">
                  <c:v>#N/A</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numCache>
            </c:numRef>
          </c:val>
          <c:extLst>
            <c:ext xmlns:c16="http://schemas.microsoft.com/office/drawing/2014/chart" uri="{C3380CC4-5D6E-409C-BE32-E72D297353CC}">
              <c16:uniqueId val="{00000000-332B-4E95-BFD9-5785828A7D96}"/>
            </c:ext>
          </c:extLst>
        </c:ser>
        <c:ser>
          <c:idx val="4"/>
          <c:order val="1"/>
          <c:tx>
            <c:v>Nicht anwendbar</c:v>
          </c:tx>
          <c:spPr>
            <a:ln>
              <a:noFill/>
            </a:ln>
          </c:spPr>
          <c:marker>
            <c:symbol val="circle"/>
            <c:size val="7"/>
            <c:spPr>
              <a:solidFill>
                <a:srgbClr val="00B0F0"/>
              </a:solidFill>
              <a:ln>
                <a:noFill/>
              </a:ln>
            </c:spPr>
          </c:marker>
          <c:dPt>
            <c:idx val="4"/>
            <c:bubble3D val="0"/>
            <c:extLst>
              <c:ext xmlns:c16="http://schemas.microsoft.com/office/drawing/2014/chart" uri="{C3380CC4-5D6E-409C-BE32-E72D297353CC}">
                <c16:uniqueId val="{00000002-332B-4E95-BFD9-5785828A7D96}"/>
              </c:ext>
            </c:extLst>
          </c:dPt>
          <c:cat>
            <c:strRef>
              <c:f>Übersicht!$F$8:$F$36</c:f>
              <c:strCache>
                <c:ptCount val="29"/>
                <c:pt idx="0">
                  <c:v>T 1.1</c:v>
                </c:pt>
                <c:pt idx="1">
                  <c:v>T 1.2</c:v>
                </c:pt>
                <c:pt idx="2">
                  <c:v>T 1.3</c:v>
                </c:pt>
                <c:pt idx="3">
                  <c:v>G 1.1</c:v>
                </c:pt>
                <c:pt idx="4">
                  <c:v>G 1.2</c:v>
                </c:pt>
                <c:pt idx="5">
                  <c:v>G 1.3</c:v>
                </c:pt>
                <c:pt idx="6">
                  <c:v>G 2.1</c:v>
                </c:pt>
                <c:pt idx="7">
                  <c:v>G 2.2</c:v>
                </c:pt>
                <c:pt idx="8">
                  <c:v>G 2.3</c:v>
                </c:pt>
                <c:pt idx="9">
                  <c:v>G 2.4</c:v>
                </c:pt>
                <c:pt idx="10">
                  <c:v>G 3.1</c:v>
                </c:pt>
                <c:pt idx="11">
                  <c:v>G 3.2</c:v>
                </c:pt>
                <c:pt idx="12">
                  <c:v>W 1.1</c:v>
                </c:pt>
                <c:pt idx="13">
                  <c:v>W 1.2</c:v>
                </c:pt>
                <c:pt idx="14">
                  <c:v>W 2.1</c:v>
                </c:pt>
                <c:pt idx="15">
                  <c:v>W 2.2</c:v>
                </c:pt>
                <c:pt idx="16">
                  <c:v>W 2.3</c:v>
                </c:pt>
                <c:pt idx="17">
                  <c:v>W 3.1</c:v>
                </c:pt>
                <c:pt idx="18">
                  <c:v>U 1.1</c:v>
                </c:pt>
                <c:pt idx="19">
                  <c:v>U 1.2</c:v>
                </c:pt>
                <c:pt idx="20">
                  <c:v>U 1.3</c:v>
                </c:pt>
                <c:pt idx="21">
                  <c:v>U 1.4</c:v>
                </c:pt>
                <c:pt idx="22">
                  <c:v>U 1.5</c:v>
                </c:pt>
                <c:pt idx="23">
                  <c:v>U 2.1</c:v>
                </c:pt>
                <c:pt idx="24">
                  <c:v>U 2.2</c:v>
                </c:pt>
                <c:pt idx="25">
                  <c:v>U 2.3</c:v>
                </c:pt>
                <c:pt idx="26">
                  <c:v>U 2.4</c:v>
                </c:pt>
                <c:pt idx="27">
                  <c:v>U 3.1</c:v>
                </c:pt>
                <c:pt idx="28">
                  <c:v>U 3.2</c:v>
                </c:pt>
              </c:strCache>
            </c:strRef>
          </c:cat>
          <c:val>
            <c:numRef>
              <c:f>Übersicht!$V$8:$V$36</c:f>
              <c:numCache>
                <c:formatCode>General</c:formatCode>
                <c:ptCount val="29"/>
                <c:pt idx="0">
                  <c:v>#N/A</c:v>
                </c:pt>
                <c:pt idx="1">
                  <c:v>#N/A</c:v>
                </c:pt>
                <c:pt idx="2">
                  <c:v>#N/A</c:v>
                </c:pt>
                <c:pt idx="3">
                  <c:v>#N/A</c:v>
                </c:pt>
                <c:pt idx="4">
                  <c:v>2</c:v>
                </c:pt>
                <c:pt idx="5">
                  <c:v>#N/A</c:v>
                </c:pt>
                <c:pt idx="6">
                  <c:v>#N/A</c:v>
                </c:pt>
                <c:pt idx="7">
                  <c:v>#N/A</c:v>
                </c:pt>
                <c:pt idx="8">
                  <c:v>#N/A</c:v>
                </c:pt>
                <c:pt idx="9">
                  <c:v>#N/A</c:v>
                </c:pt>
                <c:pt idx="10">
                  <c:v>#N/A</c:v>
                </c:pt>
                <c:pt idx="11">
                  <c:v>2</c:v>
                </c:pt>
                <c:pt idx="12">
                  <c:v>#N/A</c:v>
                </c:pt>
                <c:pt idx="13">
                  <c:v>#N/A</c:v>
                </c:pt>
                <c:pt idx="14">
                  <c:v>2</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numCache>
            </c:numRef>
          </c:val>
          <c:extLst>
            <c:ext xmlns:c16="http://schemas.microsoft.com/office/drawing/2014/chart" uri="{C3380CC4-5D6E-409C-BE32-E72D297353CC}">
              <c16:uniqueId val="{00000003-332B-4E95-BFD9-5785828A7D96}"/>
            </c:ext>
          </c:extLst>
        </c:ser>
        <c:dLbls>
          <c:showLegendKey val="0"/>
          <c:showVal val="0"/>
          <c:showCatName val="0"/>
          <c:showSerName val="0"/>
          <c:showPercent val="0"/>
          <c:showBubbleSize val="0"/>
        </c:dLbls>
        <c:axId val="101608832"/>
        <c:axId val="101610624"/>
      </c:radarChart>
      <c:catAx>
        <c:axId val="101608832"/>
        <c:scaling>
          <c:orientation val="minMax"/>
        </c:scaling>
        <c:delete val="0"/>
        <c:axPos val="b"/>
        <c:majorGridlines/>
        <c:numFmt formatCode="General" sourceLinked="0"/>
        <c:majorTickMark val="out"/>
        <c:minorTickMark val="none"/>
        <c:tickLblPos val="nextTo"/>
        <c:txPr>
          <a:bodyPr/>
          <a:lstStyle/>
          <a:p>
            <a:pPr>
              <a:defRPr b="0"/>
            </a:pPr>
            <a:endParaRPr lang="fr-FR"/>
          </a:p>
        </c:txPr>
        <c:crossAx val="101610624"/>
        <c:crosses val="autoZero"/>
        <c:auto val="1"/>
        <c:lblAlgn val="ctr"/>
        <c:lblOffset val="100"/>
        <c:noMultiLvlLbl val="0"/>
      </c:catAx>
      <c:valAx>
        <c:axId val="101610624"/>
        <c:scaling>
          <c:orientation val="minMax"/>
          <c:max val="2"/>
        </c:scaling>
        <c:delete val="0"/>
        <c:axPos val="l"/>
        <c:majorGridlines/>
        <c:numFmt formatCode="0.0" sourceLinked="1"/>
        <c:majorTickMark val="cross"/>
        <c:minorTickMark val="none"/>
        <c:tickLblPos val="nextTo"/>
        <c:txPr>
          <a:bodyPr/>
          <a:lstStyle/>
          <a:p>
            <a:pPr>
              <a:defRPr b="1"/>
            </a:pPr>
            <a:endParaRPr lang="fr-FR"/>
          </a:p>
        </c:txPr>
        <c:crossAx val="101608832"/>
        <c:crosses val="autoZero"/>
        <c:crossBetween val="between"/>
      </c:valAx>
      <c:spPr>
        <a:noFill/>
      </c:spPr>
    </c:plotArea>
    <c:legend>
      <c:legendPos val="r"/>
      <c:layout>
        <c:manualLayout>
          <c:xMode val="edge"/>
          <c:yMode val="edge"/>
          <c:x val="2.4305558249965276E-2"/>
          <c:y val="3.1518177672439994E-2"/>
          <c:w val="0.13942112255819508"/>
          <c:h val="0.11519663815473735"/>
        </c:manualLayout>
      </c:layout>
      <c:overlay val="0"/>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a:noFill/>
    </a:ln>
  </c:spPr>
  <c:txPr>
    <a:bodyPr/>
    <a:lstStyle/>
    <a:p>
      <a:pPr>
        <a:defRPr>
          <a:latin typeface="Arial Narrow" panose="020B0606020202030204" pitchFamily="34" charset="0"/>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strRef>
          <c:f>Objektdaten!$B$5</c:f>
          <c:strCache>
            <c:ptCount val="1"/>
            <c:pt idx="0">
              <c:v>Testprojekt</c:v>
            </c:pt>
          </c:strCache>
        </c:strRef>
      </c:tx>
      <c:layout>
        <c:manualLayout>
          <c:xMode val="edge"/>
          <c:yMode val="edge"/>
          <c:x val="0.18965658178900946"/>
          <c:y val="6.692913662467756E-3"/>
        </c:manualLayout>
      </c:layout>
      <c:overlay val="0"/>
      <c:txPr>
        <a:bodyPr/>
        <a:lstStyle/>
        <a:p>
          <a:pPr>
            <a:defRPr/>
          </a:pPr>
          <a:endParaRPr lang="fr-FR"/>
        </a:p>
      </c:txPr>
    </c:title>
    <c:autoTitleDeleted val="0"/>
    <c:plotArea>
      <c:layout>
        <c:manualLayout>
          <c:layoutTarget val="inner"/>
          <c:xMode val="edge"/>
          <c:yMode val="edge"/>
          <c:x val="7.6715139566537E-2"/>
          <c:y val="0.12449574780398649"/>
          <c:w val="0.52672445375018506"/>
          <c:h val="0.80366943822387993"/>
        </c:manualLayout>
      </c:layout>
      <c:radarChart>
        <c:radarStyle val="marker"/>
        <c:varyColors val="0"/>
        <c:ser>
          <c:idx val="0"/>
          <c:order val="0"/>
          <c:tx>
            <c:v>IST Kriterien</c:v>
          </c:tx>
          <c:spPr>
            <a:ln w="22225" cap="flat">
              <a:solidFill>
                <a:srgbClr val="FF0000"/>
              </a:solidFill>
            </a:ln>
          </c:spPr>
          <c:marker>
            <c:symbol val="diamond"/>
            <c:size val="5"/>
            <c:spPr>
              <a:solidFill>
                <a:srgbClr val="FF0000"/>
              </a:solidFill>
              <a:ln w="12700" cap="rnd">
                <a:solidFill>
                  <a:srgbClr val="FF0000"/>
                </a:solidFill>
              </a:ln>
            </c:spPr>
          </c:marker>
          <c:cat>
            <c:strRef>
              <c:f>Übersicht!$F$8:$F$36</c:f>
              <c:strCache>
                <c:ptCount val="29"/>
                <c:pt idx="0">
                  <c:v>T 1.1</c:v>
                </c:pt>
                <c:pt idx="1">
                  <c:v>T 1.2</c:v>
                </c:pt>
                <c:pt idx="2">
                  <c:v>T 1.3</c:v>
                </c:pt>
                <c:pt idx="3">
                  <c:v>G 1.1</c:v>
                </c:pt>
                <c:pt idx="4">
                  <c:v>G 1.2</c:v>
                </c:pt>
                <c:pt idx="5">
                  <c:v>G 1.3</c:v>
                </c:pt>
                <c:pt idx="6">
                  <c:v>G 2.1</c:v>
                </c:pt>
                <c:pt idx="7">
                  <c:v>G 2.2</c:v>
                </c:pt>
                <c:pt idx="8">
                  <c:v>G 2.3</c:v>
                </c:pt>
                <c:pt idx="9">
                  <c:v>G 2.4</c:v>
                </c:pt>
                <c:pt idx="10">
                  <c:v>G 3.1</c:v>
                </c:pt>
                <c:pt idx="11">
                  <c:v>G 3.2</c:v>
                </c:pt>
                <c:pt idx="12">
                  <c:v>W 1.1</c:v>
                </c:pt>
                <c:pt idx="13">
                  <c:v>W 1.2</c:v>
                </c:pt>
                <c:pt idx="14">
                  <c:v>W 2.1</c:v>
                </c:pt>
                <c:pt idx="15">
                  <c:v>W 2.2</c:v>
                </c:pt>
                <c:pt idx="16">
                  <c:v>W 2.3</c:v>
                </c:pt>
                <c:pt idx="17">
                  <c:v>W 3.1</c:v>
                </c:pt>
                <c:pt idx="18">
                  <c:v>U 1.1</c:v>
                </c:pt>
                <c:pt idx="19">
                  <c:v>U 1.2</c:v>
                </c:pt>
                <c:pt idx="20">
                  <c:v>U 1.3</c:v>
                </c:pt>
                <c:pt idx="21">
                  <c:v>U 1.4</c:v>
                </c:pt>
                <c:pt idx="22">
                  <c:v>U 1.5</c:v>
                </c:pt>
                <c:pt idx="23">
                  <c:v>U 2.1</c:v>
                </c:pt>
                <c:pt idx="24">
                  <c:v>U 2.2</c:v>
                </c:pt>
                <c:pt idx="25">
                  <c:v>U 2.3</c:v>
                </c:pt>
                <c:pt idx="26">
                  <c:v>U 2.4</c:v>
                </c:pt>
                <c:pt idx="27">
                  <c:v>U 3.1</c:v>
                </c:pt>
                <c:pt idx="28">
                  <c:v>U 3.2</c:v>
                </c:pt>
              </c:strCache>
            </c:strRef>
          </c:cat>
          <c:val>
            <c:numRef>
              <c:f>Übersicht!$N$8:$N$36</c:f>
              <c:numCache>
                <c:formatCode>0.0</c:formatCode>
                <c:ptCount val="29"/>
                <c:pt idx="0">
                  <c:v>0</c:v>
                </c:pt>
                <c:pt idx="1">
                  <c:v>0</c:v>
                </c:pt>
                <c:pt idx="2">
                  <c:v>0</c:v>
                </c:pt>
                <c:pt idx="3">
                  <c:v>0</c:v>
                </c:pt>
                <c:pt idx="4">
                  <c:v>#N/A</c:v>
                </c:pt>
                <c:pt idx="5">
                  <c:v>0</c:v>
                </c:pt>
                <c:pt idx="6">
                  <c:v>0</c:v>
                </c:pt>
                <c:pt idx="7">
                  <c:v>0</c:v>
                </c:pt>
                <c:pt idx="8">
                  <c:v>0</c:v>
                </c:pt>
                <c:pt idx="9">
                  <c:v>0</c:v>
                </c:pt>
                <c:pt idx="10">
                  <c:v>0</c:v>
                </c:pt>
                <c:pt idx="11">
                  <c:v>#N/A</c:v>
                </c:pt>
                <c:pt idx="12">
                  <c:v>0</c:v>
                </c:pt>
                <c:pt idx="13">
                  <c:v>0</c:v>
                </c:pt>
                <c:pt idx="14">
                  <c:v>#N/A</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numCache>
            </c:numRef>
          </c:val>
          <c:extLst>
            <c:ext xmlns:c16="http://schemas.microsoft.com/office/drawing/2014/chart" uri="{C3380CC4-5D6E-409C-BE32-E72D297353CC}">
              <c16:uniqueId val="{00000000-FC84-4F2E-9847-6153F5B85657}"/>
            </c:ext>
          </c:extLst>
        </c:ser>
        <c:ser>
          <c:idx val="4"/>
          <c:order val="1"/>
          <c:tx>
            <c:v>Nicht anwendbar</c:v>
          </c:tx>
          <c:spPr>
            <a:ln>
              <a:noFill/>
            </a:ln>
          </c:spPr>
          <c:marker>
            <c:symbol val="circle"/>
            <c:size val="7"/>
            <c:spPr>
              <a:solidFill>
                <a:srgbClr val="00B0F0"/>
              </a:solidFill>
              <a:ln>
                <a:noFill/>
              </a:ln>
            </c:spPr>
          </c:marker>
          <c:dPt>
            <c:idx val="4"/>
            <c:bubble3D val="0"/>
            <c:extLst>
              <c:ext xmlns:c16="http://schemas.microsoft.com/office/drawing/2014/chart" uri="{C3380CC4-5D6E-409C-BE32-E72D297353CC}">
                <c16:uniqueId val="{00000002-FC84-4F2E-9847-6153F5B85657}"/>
              </c:ext>
            </c:extLst>
          </c:dPt>
          <c:cat>
            <c:strRef>
              <c:f>Übersicht!$F$8:$F$36</c:f>
              <c:strCache>
                <c:ptCount val="29"/>
                <c:pt idx="0">
                  <c:v>T 1.1</c:v>
                </c:pt>
                <c:pt idx="1">
                  <c:v>T 1.2</c:v>
                </c:pt>
                <c:pt idx="2">
                  <c:v>T 1.3</c:v>
                </c:pt>
                <c:pt idx="3">
                  <c:v>G 1.1</c:v>
                </c:pt>
                <c:pt idx="4">
                  <c:v>G 1.2</c:v>
                </c:pt>
                <c:pt idx="5">
                  <c:v>G 1.3</c:v>
                </c:pt>
                <c:pt idx="6">
                  <c:v>G 2.1</c:v>
                </c:pt>
                <c:pt idx="7">
                  <c:v>G 2.2</c:v>
                </c:pt>
                <c:pt idx="8">
                  <c:v>G 2.3</c:v>
                </c:pt>
                <c:pt idx="9">
                  <c:v>G 2.4</c:v>
                </c:pt>
                <c:pt idx="10">
                  <c:v>G 3.1</c:v>
                </c:pt>
                <c:pt idx="11">
                  <c:v>G 3.2</c:v>
                </c:pt>
                <c:pt idx="12">
                  <c:v>W 1.1</c:v>
                </c:pt>
                <c:pt idx="13">
                  <c:v>W 1.2</c:v>
                </c:pt>
                <c:pt idx="14">
                  <c:v>W 2.1</c:v>
                </c:pt>
                <c:pt idx="15">
                  <c:v>W 2.2</c:v>
                </c:pt>
                <c:pt idx="16">
                  <c:v>W 2.3</c:v>
                </c:pt>
                <c:pt idx="17">
                  <c:v>W 3.1</c:v>
                </c:pt>
                <c:pt idx="18">
                  <c:v>U 1.1</c:v>
                </c:pt>
                <c:pt idx="19">
                  <c:v>U 1.2</c:v>
                </c:pt>
                <c:pt idx="20">
                  <c:v>U 1.3</c:v>
                </c:pt>
                <c:pt idx="21">
                  <c:v>U 1.4</c:v>
                </c:pt>
                <c:pt idx="22">
                  <c:v>U 1.5</c:v>
                </c:pt>
                <c:pt idx="23">
                  <c:v>U 2.1</c:v>
                </c:pt>
                <c:pt idx="24">
                  <c:v>U 2.2</c:v>
                </c:pt>
                <c:pt idx="25">
                  <c:v>U 2.3</c:v>
                </c:pt>
                <c:pt idx="26">
                  <c:v>U 2.4</c:v>
                </c:pt>
                <c:pt idx="27">
                  <c:v>U 3.1</c:v>
                </c:pt>
                <c:pt idx="28">
                  <c:v>U 3.2</c:v>
                </c:pt>
              </c:strCache>
            </c:strRef>
          </c:cat>
          <c:val>
            <c:numRef>
              <c:f>Übersicht!$V$8:$V$36</c:f>
              <c:numCache>
                <c:formatCode>General</c:formatCode>
                <c:ptCount val="29"/>
                <c:pt idx="0">
                  <c:v>#N/A</c:v>
                </c:pt>
                <c:pt idx="1">
                  <c:v>#N/A</c:v>
                </c:pt>
                <c:pt idx="2">
                  <c:v>#N/A</c:v>
                </c:pt>
                <c:pt idx="3">
                  <c:v>#N/A</c:v>
                </c:pt>
                <c:pt idx="4">
                  <c:v>2</c:v>
                </c:pt>
                <c:pt idx="5">
                  <c:v>#N/A</c:v>
                </c:pt>
                <c:pt idx="6">
                  <c:v>#N/A</c:v>
                </c:pt>
                <c:pt idx="7">
                  <c:v>#N/A</c:v>
                </c:pt>
                <c:pt idx="8">
                  <c:v>#N/A</c:v>
                </c:pt>
                <c:pt idx="9">
                  <c:v>#N/A</c:v>
                </c:pt>
                <c:pt idx="10">
                  <c:v>#N/A</c:v>
                </c:pt>
                <c:pt idx="11">
                  <c:v>2</c:v>
                </c:pt>
                <c:pt idx="12">
                  <c:v>#N/A</c:v>
                </c:pt>
                <c:pt idx="13">
                  <c:v>#N/A</c:v>
                </c:pt>
                <c:pt idx="14">
                  <c:v>2</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numCache>
            </c:numRef>
          </c:val>
          <c:extLst>
            <c:ext xmlns:c16="http://schemas.microsoft.com/office/drawing/2014/chart" uri="{C3380CC4-5D6E-409C-BE32-E72D297353CC}">
              <c16:uniqueId val="{00000003-FC84-4F2E-9847-6153F5B85657}"/>
            </c:ext>
          </c:extLst>
        </c:ser>
        <c:dLbls>
          <c:showLegendKey val="0"/>
          <c:showVal val="0"/>
          <c:showCatName val="0"/>
          <c:showSerName val="0"/>
          <c:showPercent val="0"/>
          <c:showBubbleSize val="0"/>
        </c:dLbls>
        <c:axId val="101608832"/>
        <c:axId val="101610624"/>
      </c:radarChart>
      <c:catAx>
        <c:axId val="101608832"/>
        <c:scaling>
          <c:orientation val="minMax"/>
        </c:scaling>
        <c:delete val="0"/>
        <c:axPos val="b"/>
        <c:majorGridlines/>
        <c:numFmt formatCode="General" sourceLinked="0"/>
        <c:majorTickMark val="out"/>
        <c:minorTickMark val="none"/>
        <c:tickLblPos val="nextTo"/>
        <c:txPr>
          <a:bodyPr/>
          <a:lstStyle/>
          <a:p>
            <a:pPr>
              <a:defRPr b="0"/>
            </a:pPr>
            <a:endParaRPr lang="fr-FR"/>
          </a:p>
        </c:txPr>
        <c:crossAx val="101610624"/>
        <c:crosses val="autoZero"/>
        <c:auto val="1"/>
        <c:lblAlgn val="ctr"/>
        <c:lblOffset val="100"/>
        <c:noMultiLvlLbl val="0"/>
      </c:catAx>
      <c:valAx>
        <c:axId val="101610624"/>
        <c:scaling>
          <c:orientation val="minMax"/>
          <c:max val="2"/>
        </c:scaling>
        <c:delete val="0"/>
        <c:axPos val="l"/>
        <c:majorGridlines/>
        <c:numFmt formatCode="0.0" sourceLinked="1"/>
        <c:majorTickMark val="cross"/>
        <c:minorTickMark val="none"/>
        <c:tickLblPos val="nextTo"/>
        <c:txPr>
          <a:bodyPr/>
          <a:lstStyle/>
          <a:p>
            <a:pPr>
              <a:defRPr b="1"/>
            </a:pPr>
            <a:endParaRPr lang="fr-FR"/>
          </a:p>
        </c:txPr>
        <c:crossAx val="101608832"/>
        <c:crosses val="autoZero"/>
        <c:crossBetween val="between"/>
      </c:valAx>
      <c:spPr>
        <a:noFill/>
      </c:spPr>
    </c:plotArea>
    <c:legend>
      <c:legendPos val="r"/>
      <c:layout>
        <c:manualLayout>
          <c:xMode val="edge"/>
          <c:yMode val="edge"/>
          <c:x val="2.4305558249965276E-2"/>
          <c:y val="3.1518177672439994E-2"/>
          <c:w val="0.13942112255819508"/>
          <c:h val="0.11519663815473735"/>
        </c:manualLayout>
      </c:layout>
      <c:overlay val="0"/>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a:noFill/>
    </a:ln>
  </c:spPr>
  <c:txPr>
    <a:bodyPr/>
    <a:lstStyle/>
    <a:p>
      <a:pPr>
        <a:defRPr>
          <a:latin typeface="Arial Narrow" panose="020B0606020202030204" pitchFamily="34" charset="0"/>
        </a:defRPr>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strRef>
          <c:f>Objektdaten!$B$5</c:f>
          <c:strCache>
            <c:ptCount val="1"/>
            <c:pt idx="0">
              <c:v>Testprojekt</c:v>
            </c:pt>
          </c:strCache>
        </c:strRef>
      </c:tx>
      <c:layout>
        <c:manualLayout>
          <c:xMode val="edge"/>
          <c:yMode val="edge"/>
          <c:x val="0.18965658178900946"/>
          <c:y val="6.692913662467756E-3"/>
        </c:manualLayout>
      </c:layout>
      <c:overlay val="0"/>
      <c:txPr>
        <a:bodyPr/>
        <a:lstStyle/>
        <a:p>
          <a:pPr>
            <a:defRPr/>
          </a:pPr>
          <a:endParaRPr lang="fr-FR"/>
        </a:p>
      </c:txPr>
    </c:title>
    <c:autoTitleDeleted val="0"/>
    <c:plotArea>
      <c:layout>
        <c:manualLayout>
          <c:layoutTarget val="inner"/>
          <c:xMode val="edge"/>
          <c:yMode val="edge"/>
          <c:x val="7.2328608083329818E-2"/>
          <c:y val="0.1231513595176169"/>
          <c:w val="0.52964880807232317"/>
          <c:h val="0.80813138066552503"/>
        </c:manualLayout>
      </c:layout>
      <c:radarChart>
        <c:radarStyle val="marker"/>
        <c:varyColors val="0"/>
        <c:ser>
          <c:idx val="0"/>
          <c:order val="0"/>
          <c:tx>
            <c:v>IST Kriterien</c:v>
          </c:tx>
          <c:spPr>
            <a:ln w="22225" cap="flat">
              <a:solidFill>
                <a:srgbClr val="FF0000"/>
              </a:solidFill>
            </a:ln>
          </c:spPr>
          <c:marker>
            <c:symbol val="diamond"/>
            <c:size val="5"/>
            <c:spPr>
              <a:solidFill>
                <a:srgbClr val="FF0000"/>
              </a:solidFill>
              <a:ln w="12700" cap="rnd">
                <a:solidFill>
                  <a:srgbClr val="FF0000"/>
                </a:solidFill>
              </a:ln>
            </c:spPr>
          </c:marker>
          <c:cat>
            <c:strRef>
              <c:f>Übersicht!$F$8:$F$36</c:f>
              <c:strCache>
                <c:ptCount val="29"/>
                <c:pt idx="0">
                  <c:v>T 1.1</c:v>
                </c:pt>
                <c:pt idx="1">
                  <c:v>T 1.2</c:v>
                </c:pt>
                <c:pt idx="2">
                  <c:v>T 1.3</c:v>
                </c:pt>
                <c:pt idx="3">
                  <c:v>G 1.1</c:v>
                </c:pt>
                <c:pt idx="4">
                  <c:v>G 1.2</c:v>
                </c:pt>
                <c:pt idx="5">
                  <c:v>G 1.3</c:v>
                </c:pt>
                <c:pt idx="6">
                  <c:v>G 2.1</c:v>
                </c:pt>
                <c:pt idx="7">
                  <c:v>G 2.2</c:v>
                </c:pt>
                <c:pt idx="8">
                  <c:v>G 2.3</c:v>
                </c:pt>
                <c:pt idx="9">
                  <c:v>G 2.4</c:v>
                </c:pt>
                <c:pt idx="10">
                  <c:v>G 3.1</c:v>
                </c:pt>
                <c:pt idx="11">
                  <c:v>G 3.2</c:v>
                </c:pt>
                <c:pt idx="12">
                  <c:v>W 1.1</c:v>
                </c:pt>
                <c:pt idx="13">
                  <c:v>W 1.2</c:v>
                </c:pt>
                <c:pt idx="14">
                  <c:v>W 2.1</c:v>
                </c:pt>
                <c:pt idx="15">
                  <c:v>W 2.2</c:v>
                </c:pt>
                <c:pt idx="16">
                  <c:v>W 2.3</c:v>
                </c:pt>
                <c:pt idx="17">
                  <c:v>W 3.1</c:v>
                </c:pt>
                <c:pt idx="18">
                  <c:v>U 1.1</c:v>
                </c:pt>
                <c:pt idx="19">
                  <c:v>U 1.2</c:v>
                </c:pt>
                <c:pt idx="20">
                  <c:v>U 1.3</c:v>
                </c:pt>
                <c:pt idx="21">
                  <c:v>U 1.4</c:v>
                </c:pt>
                <c:pt idx="22">
                  <c:v>U 1.5</c:v>
                </c:pt>
                <c:pt idx="23">
                  <c:v>U 2.1</c:v>
                </c:pt>
                <c:pt idx="24">
                  <c:v>U 2.2</c:v>
                </c:pt>
                <c:pt idx="25">
                  <c:v>U 2.3</c:v>
                </c:pt>
                <c:pt idx="26">
                  <c:v>U 2.4</c:v>
                </c:pt>
                <c:pt idx="27">
                  <c:v>U 3.1</c:v>
                </c:pt>
                <c:pt idx="28">
                  <c:v>U 3.2</c:v>
                </c:pt>
              </c:strCache>
            </c:strRef>
          </c:cat>
          <c:val>
            <c:numRef>
              <c:f>Übersicht!$N$8:$N$36</c:f>
              <c:numCache>
                <c:formatCode>0.0</c:formatCode>
                <c:ptCount val="29"/>
                <c:pt idx="0">
                  <c:v>0</c:v>
                </c:pt>
                <c:pt idx="1">
                  <c:v>0</c:v>
                </c:pt>
                <c:pt idx="2">
                  <c:v>0</c:v>
                </c:pt>
                <c:pt idx="3">
                  <c:v>0</c:v>
                </c:pt>
                <c:pt idx="4">
                  <c:v>#N/A</c:v>
                </c:pt>
                <c:pt idx="5">
                  <c:v>0</c:v>
                </c:pt>
                <c:pt idx="6">
                  <c:v>0</c:v>
                </c:pt>
                <c:pt idx="7">
                  <c:v>0</c:v>
                </c:pt>
                <c:pt idx="8">
                  <c:v>0</c:v>
                </c:pt>
                <c:pt idx="9">
                  <c:v>0</c:v>
                </c:pt>
                <c:pt idx="10">
                  <c:v>0</c:v>
                </c:pt>
                <c:pt idx="11">
                  <c:v>#N/A</c:v>
                </c:pt>
                <c:pt idx="12">
                  <c:v>0</c:v>
                </c:pt>
                <c:pt idx="13">
                  <c:v>0</c:v>
                </c:pt>
                <c:pt idx="14">
                  <c:v>#N/A</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numCache>
            </c:numRef>
          </c:val>
          <c:extLst>
            <c:ext xmlns:c16="http://schemas.microsoft.com/office/drawing/2014/chart" uri="{C3380CC4-5D6E-409C-BE32-E72D297353CC}">
              <c16:uniqueId val="{00000000-BC4B-40DE-A135-CABA84E0CB22}"/>
            </c:ext>
          </c:extLst>
        </c:ser>
        <c:ser>
          <c:idx val="5"/>
          <c:order val="1"/>
          <c:tx>
            <c:v>SOLL Kriterien</c:v>
          </c:tx>
          <c:spPr>
            <a:ln w="25400">
              <a:solidFill>
                <a:sysClr val="windowText" lastClr="000000">
                  <a:lumMod val="50000"/>
                  <a:lumOff val="50000"/>
                </a:sysClr>
              </a:solidFill>
              <a:prstDash val="sysDot"/>
            </a:ln>
          </c:spPr>
          <c:marker>
            <c:symbol val="circle"/>
            <c:size val="3"/>
            <c:spPr>
              <a:solidFill>
                <a:sysClr val="windowText" lastClr="000000">
                  <a:lumMod val="50000"/>
                  <a:lumOff val="50000"/>
                </a:sysClr>
              </a:solidFill>
              <a:ln>
                <a:noFill/>
              </a:ln>
            </c:spPr>
          </c:marker>
          <c:cat>
            <c:strRef>
              <c:f>Übersicht!$F$8:$F$36</c:f>
              <c:strCache>
                <c:ptCount val="29"/>
                <c:pt idx="0">
                  <c:v>T 1.1</c:v>
                </c:pt>
                <c:pt idx="1">
                  <c:v>T 1.2</c:v>
                </c:pt>
                <c:pt idx="2">
                  <c:v>T 1.3</c:v>
                </c:pt>
                <c:pt idx="3">
                  <c:v>G 1.1</c:v>
                </c:pt>
                <c:pt idx="4">
                  <c:v>G 1.2</c:v>
                </c:pt>
                <c:pt idx="5">
                  <c:v>G 1.3</c:v>
                </c:pt>
                <c:pt idx="6">
                  <c:v>G 2.1</c:v>
                </c:pt>
                <c:pt idx="7">
                  <c:v>G 2.2</c:v>
                </c:pt>
                <c:pt idx="8">
                  <c:v>G 2.3</c:v>
                </c:pt>
                <c:pt idx="9">
                  <c:v>G 2.4</c:v>
                </c:pt>
                <c:pt idx="10">
                  <c:v>G 3.1</c:v>
                </c:pt>
                <c:pt idx="11">
                  <c:v>G 3.2</c:v>
                </c:pt>
                <c:pt idx="12">
                  <c:v>W 1.1</c:v>
                </c:pt>
                <c:pt idx="13">
                  <c:v>W 1.2</c:v>
                </c:pt>
                <c:pt idx="14">
                  <c:v>W 2.1</c:v>
                </c:pt>
                <c:pt idx="15">
                  <c:v>W 2.2</c:v>
                </c:pt>
                <c:pt idx="16">
                  <c:v>W 2.3</c:v>
                </c:pt>
                <c:pt idx="17">
                  <c:v>W 3.1</c:v>
                </c:pt>
                <c:pt idx="18">
                  <c:v>U 1.1</c:v>
                </c:pt>
                <c:pt idx="19">
                  <c:v>U 1.2</c:v>
                </c:pt>
                <c:pt idx="20">
                  <c:v>U 1.3</c:v>
                </c:pt>
                <c:pt idx="21">
                  <c:v>U 1.4</c:v>
                </c:pt>
                <c:pt idx="22">
                  <c:v>U 1.5</c:v>
                </c:pt>
                <c:pt idx="23">
                  <c:v>U 2.1</c:v>
                </c:pt>
                <c:pt idx="24">
                  <c:v>U 2.2</c:v>
                </c:pt>
                <c:pt idx="25">
                  <c:v>U 2.3</c:v>
                </c:pt>
                <c:pt idx="26">
                  <c:v>U 2.4</c:v>
                </c:pt>
                <c:pt idx="27">
                  <c:v>U 3.1</c:v>
                </c:pt>
                <c:pt idx="28">
                  <c:v>U 3.2</c:v>
                </c:pt>
              </c:strCache>
            </c:strRef>
          </c:cat>
          <c:val>
            <c:numRef>
              <c:f>Übersicht!$U$8:$U$36</c:f>
              <c:numCache>
                <c:formatCode>0.0</c:formatCode>
                <c:ptCount val="29"/>
                <c:pt idx="0">
                  <c:v>0</c:v>
                </c:pt>
                <c:pt idx="1">
                  <c:v>0</c:v>
                </c:pt>
                <c:pt idx="2">
                  <c:v>0</c:v>
                </c:pt>
                <c:pt idx="3">
                  <c:v>0</c:v>
                </c:pt>
                <c:pt idx="4">
                  <c:v>#N/A</c:v>
                </c:pt>
                <c:pt idx="5">
                  <c:v>0</c:v>
                </c:pt>
                <c:pt idx="6">
                  <c:v>0</c:v>
                </c:pt>
                <c:pt idx="7">
                  <c:v>0</c:v>
                </c:pt>
                <c:pt idx="8">
                  <c:v>0</c:v>
                </c:pt>
                <c:pt idx="9">
                  <c:v>0</c:v>
                </c:pt>
                <c:pt idx="10">
                  <c:v>0</c:v>
                </c:pt>
                <c:pt idx="11">
                  <c:v>#N/A</c:v>
                </c:pt>
                <c:pt idx="12">
                  <c:v>0</c:v>
                </c:pt>
                <c:pt idx="13">
                  <c:v>0</c:v>
                </c:pt>
                <c:pt idx="14">
                  <c:v>#N/A</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numCache>
            </c:numRef>
          </c:val>
          <c:extLst>
            <c:ext xmlns:c16="http://schemas.microsoft.com/office/drawing/2014/chart" uri="{C3380CC4-5D6E-409C-BE32-E72D297353CC}">
              <c16:uniqueId val="{00000001-BC4B-40DE-A135-CABA84E0CB22}"/>
            </c:ext>
          </c:extLst>
        </c:ser>
        <c:ser>
          <c:idx val="4"/>
          <c:order val="2"/>
          <c:tx>
            <c:v>Nicht anwendbar</c:v>
          </c:tx>
          <c:spPr>
            <a:ln>
              <a:noFill/>
            </a:ln>
          </c:spPr>
          <c:marker>
            <c:symbol val="circle"/>
            <c:size val="7"/>
            <c:spPr>
              <a:solidFill>
                <a:srgbClr val="00B0F0"/>
              </a:solidFill>
              <a:ln>
                <a:noFill/>
              </a:ln>
            </c:spPr>
          </c:marker>
          <c:dPt>
            <c:idx val="4"/>
            <c:bubble3D val="0"/>
            <c:extLst>
              <c:ext xmlns:c16="http://schemas.microsoft.com/office/drawing/2014/chart" uri="{C3380CC4-5D6E-409C-BE32-E72D297353CC}">
                <c16:uniqueId val="{00000002-BC4B-40DE-A135-CABA84E0CB22}"/>
              </c:ext>
            </c:extLst>
          </c:dPt>
          <c:cat>
            <c:strRef>
              <c:f>Übersicht!$F$8:$F$36</c:f>
              <c:strCache>
                <c:ptCount val="29"/>
                <c:pt idx="0">
                  <c:v>T 1.1</c:v>
                </c:pt>
                <c:pt idx="1">
                  <c:v>T 1.2</c:v>
                </c:pt>
                <c:pt idx="2">
                  <c:v>T 1.3</c:v>
                </c:pt>
                <c:pt idx="3">
                  <c:v>G 1.1</c:v>
                </c:pt>
                <c:pt idx="4">
                  <c:v>G 1.2</c:v>
                </c:pt>
                <c:pt idx="5">
                  <c:v>G 1.3</c:v>
                </c:pt>
                <c:pt idx="6">
                  <c:v>G 2.1</c:v>
                </c:pt>
                <c:pt idx="7">
                  <c:v>G 2.2</c:v>
                </c:pt>
                <c:pt idx="8">
                  <c:v>G 2.3</c:v>
                </c:pt>
                <c:pt idx="9">
                  <c:v>G 2.4</c:v>
                </c:pt>
                <c:pt idx="10">
                  <c:v>G 3.1</c:v>
                </c:pt>
                <c:pt idx="11">
                  <c:v>G 3.2</c:v>
                </c:pt>
                <c:pt idx="12">
                  <c:v>W 1.1</c:v>
                </c:pt>
                <c:pt idx="13">
                  <c:v>W 1.2</c:v>
                </c:pt>
                <c:pt idx="14">
                  <c:v>W 2.1</c:v>
                </c:pt>
                <c:pt idx="15">
                  <c:v>W 2.2</c:v>
                </c:pt>
                <c:pt idx="16">
                  <c:v>W 2.3</c:v>
                </c:pt>
                <c:pt idx="17">
                  <c:v>W 3.1</c:v>
                </c:pt>
                <c:pt idx="18">
                  <c:v>U 1.1</c:v>
                </c:pt>
                <c:pt idx="19">
                  <c:v>U 1.2</c:v>
                </c:pt>
                <c:pt idx="20">
                  <c:v>U 1.3</c:v>
                </c:pt>
                <c:pt idx="21">
                  <c:v>U 1.4</c:v>
                </c:pt>
                <c:pt idx="22">
                  <c:v>U 1.5</c:v>
                </c:pt>
                <c:pt idx="23">
                  <c:v>U 2.1</c:v>
                </c:pt>
                <c:pt idx="24">
                  <c:v>U 2.2</c:v>
                </c:pt>
                <c:pt idx="25">
                  <c:v>U 2.3</c:v>
                </c:pt>
                <c:pt idx="26">
                  <c:v>U 2.4</c:v>
                </c:pt>
                <c:pt idx="27">
                  <c:v>U 3.1</c:v>
                </c:pt>
                <c:pt idx="28">
                  <c:v>U 3.2</c:v>
                </c:pt>
              </c:strCache>
            </c:strRef>
          </c:cat>
          <c:val>
            <c:numRef>
              <c:f>Übersicht!$V$8:$V$36</c:f>
              <c:numCache>
                <c:formatCode>General</c:formatCode>
                <c:ptCount val="29"/>
                <c:pt idx="0">
                  <c:v>#N/A</c:v>
                </c:pt>
                <c:pt idx="1">
                  <c:v>#N/A</c:v>
                </c:pt>
                <c:pt idx="2">
                  <c:v>#N/A</c:v>
                </c:pt>
                <c:pt idx="3">
                  <c:v>#N/A</c:v>
                </c:pt>
                <c:pt idx="4">
                  <c:v>2</c:v>
                </c:pt>
                <c:pt idx="5">
                  <c:v>#N/A</c:v>
                </c:pt>
                <c:pt idx="6">
                  <c:v>#N/A</c:v>
                </c:pt>
                <c:pt idx="7">
                  <c:v>#N/A</c:v>
                </c:pt>
                <c:pt idx="8">
                  <c:v>#N/A</c:v>
                </c:pt>
                <c:pt idx="9">
                  <c:v>#N/A</c:v>
                </c:pt>
                <c:pt idx="10">
                  <c:v>#N/A</c:v>
                </c:pt>
                <c:pt idx="11">
                  <c:v>2</c:v>
                </c:pt>
                <c:pt idx="12">
                  <c:v>#N/A</c:v>
                </c:pt>
                <c:pt idx="13">
                  <c:v>#N/A</c:v>
                </c:pt>
                <c:pt idx="14">
                  <c:v>2</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numCache>
            </c:numRef>
          </c:val>
          <c:extLst>
            <c:ext xmlns:c16="http://schemas.microsoft.com/office/drawing/2014/chart" uri="{C3380CC4-5D6E-409C-BE32-E72D297353CC}">
              <c16:uniqueId val="{00000003-BC4B-40DE-A135-CABA84E0CB22}"/>
            </c:ext>
          </c:extLst>
        </c:ser>
        <c:dLbls>
          <c:showLegendKey val="0"/>
          <c:showVal val="0"/>
          <c:showCatName val="0"/>
          <c:showSerName val="0"/>
          <c:showPercent val="0"/>
          <c:showBubbleSize val="0"/>
        </c:dLbls>
        <c:axId val="101608832"/>
        <c:axId val="101610624"/>
      </c:radarChart>
      <c:catAx>
        <c:axId val="101608832"/>
        <c:scaling>
          <c:orientation val="minMax"/>
        </c:scaling>
        <c:delete val="0"/>
        <c:axPos val="b"/>
        <c:majorGridlines/>
        <c:numFmt formatCode="General" sourceLinked="0"/>
        <c:majorTickMark val="out"/>
        <c:minorTickMark val="none"/>
        <c:tickLblPos val="nextTo"/>
        <c:txPr>
          <a:bodyPr/>
          <a:lstStyle/>
          <a:p>
            <a:pPr>
              <a:defRPr b="0"/>
            </a:pPr>
            <a:endParaRPr lang="fr-FR"/>
          </a:p>
        </c:txPr>
        <c:crossAx val="101610624"/>
        <c:crosses val="autoZero"/>
        <c:auto val="1"/>
        <c:lblAlgn val="ctr"/>
        <c:lblOffset val="100"/>
        <c:noMultiLvlLbl val="0"/>
      </c:catAx>
      <c:valAx>
        <c:axId val="101610624"/>
        <c:scaling>
          <c:orientation val="minMax"/>
          <c:max val="2"/>
        </c:scaling>
        <c:delete val="0"/>
        <c:axPos val="l"/>
        <c:majorGridlines/>
        <c:numFmt formatCode="0.0" sourceLinked="1"/>
        <c:majorTickMark val="cross"/>
        <c:minorTickMark val="none"/>
        <c:tickLblPos val="nextTo"/>
        <c:txPr>
          <a:bodyPr/>
          <a:lstStyle/>
          <a:p>
            <a:pPr>
              <a:defRPr b="1"/>
            </a:pPr>
            <a:endParaRPr lang="fr-FR"/>
          </a:p>
        </c:txPr>
        <c:crossAx val="101608832"/>
        <c:crosses val="autoZero"/>
        <c:crossBetween val="between"/>
      </c:valAx>
      <c:spPr>
        <a:noFill/>
      </c:spPr>
    </c:plotArea>
    <c:legend>
      <c:legendPos val="r"/>
      <c:layout>
        <c:manualLayout>
          <c:xMode val="edge"/>
          <c:yMode val="edge"/>
          <c:x val="2.4305558249965276E-2"/>
          <c:y val="3.1518177672439994E-2"/>
          <c:w val="0.13942112255819508"/>
          <c:h val="0.11519663815473735"/>
        </c:manualLayout>
      </c:layout>
      <c:overlay val="0"/>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a:noFill/>
    </a:ln>
  </c:spPr>
  <c:txPr>
    <a:bodyPr/>
    <a:lstStyle/>
    <a:p>
      <a:pPr>
        <a:defRPr>
          <a:latin typeface="Arial Narrow" panose="020B0606020202030204" pitchFamily="34" charset="0"/>
        </a:defRPr>
      </a:pPr>
      <a:endParaRPr lang="fr-F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Objektdaten!$B$5</c:f>
          <c:strCache>
            <c:ptCount val="1"/>
            <c:pt idx="0">
              <c:v>Testprojekt</c:v>
            </c:pt>
          </c:strCache>
        </c:strRef>
      </c:tx>
      <c:overlay val="0"/>
      <c:spPr>
        <a:noFill/>
        <a:ln>
          <a:noFill/>
        </a:ln>
        <a:effectLst/>
      </c:spPr>
      <c:txPr>
        <a:bodyPr rot="0" spcFirstLastPara="1" vertOverflow="ellipsis" vert="horz" wrap="square" anchor="ctr" anchorCtr="1"/>
        <a:lstStyle/>
        <a:p>
          <a:pPr>
            <a:defRPr sz="1400" b="1" i="0" u="none" strike="noStrike" kern="1200" spc="0" baseline="0">
              <a:solidFill>
                <a:sysClr val="windowText" lastClr="000000"/>
              </a:solidFill>
              <a:latin typeface="Arial Narrow" panose="020B0606020202030204" pitchFamily="34" charset="0"/>
              <a:ea typeface="+mn-ea"/>
              <a:cs typeface="+mn-cs"/>
            </a:defRPr>
          </a:pPr>
          <a:endParaRPr lang="fr-FR"/>
        </a:p>
      </c:txPr>
    </c:title>
    <c:autoTitleDeleted val="0"/>
    <c:plotArea>
      <c:layout>
        <c:manualLayout>
          <c:layoutTarget val="inner"/>
          <c:xMode val="edge"/>
          <c:yMode val="edge"/>
          <c:x val="1.1395491757478485E-2"/>
          <c:y val="0.11293373788268299"/>
          <c:w val="0.98318550594895193"/>
          <c:h val="0.87253635052096024"/>
        </c:manualLayout>
      </c:layout>
      <c:barChart>
        <c:barDir val="col"/>
        <c:grouping val="clustered"/>
        <c:varyColors val="0"/>
        <c:ser>
          <c:idx val="0"/>
          <c:order val="0"/>
          <c:tx>
            <c:v>IST</c:v>
          </c:tx>
          <c:spPr>
            <a:solidFill>
              <a:srgbClr val="595959"/>
            </a:solidFill>
            <a:ln>
              <a:noFill/>
            </a:ln>
            <a:effectLst/>
          </c:spPr>
          <c:invertIfNegative val="1"/>
          <c:cat>
            <c:strRef>
              <c:f>Liste_fuer_Grafik!$I$4:$I$78</c:f>
              <c:strCache>
                <c:ptCount val="75"/>
                <c:pt idx="0">
                  <c:v>T 1.1.1</c:v>
                </c:pt>
                <c:pt idx="1">
                  <c:v>T 1.1.2</c:v>
                </c:pt>
                <c:pt idx="2">
                  <c:v>T 1.1.3</c:v>
                </c:pt>
                <c:pt idx="3">
                  <c:v>T 1.2.1</c:v>
                </c:pt>
                <c:pt idx="4">
                  <c:v>T 1.2.2</c:v>
                </c:pt>
                <c:pt idx="5">
                  <c:v>T 1.2.3</c:v>
                </c:pt>
                <c:pt idx="6">
                  <c:v>T 1.3.1</c:v>
                </c:pt>
                <c:pt idx="7">
                  <c:v>T 1.3.2</c:v>
                </c:pt>
                <c:pt idx="8">
                  <c:v>G 1.1.1</c:v>
                </c:pt>
                <c:pt idx="9">
                  <c:v>G 1.1.2</c:v>
                </c:pt>
                <c:pt idx="10">
                  <c:v>G 1.2.1</c:v>
                </c:pt>
                <c:pt idx="11">
                  <c:v>G 1.2.2</c:v>
                </c:pt>
                <c:pt idx="12">
                  <c:v>G 1.2.3</c:v>
                </c:pt>
                <c:pt idx="13">
                  <c:v>G 1.3.1</c:v>
                </c:pt>
                <c:pt idx="14">
                  <c:v>G 1.3.2</c:v>
                </c:pt>
                <c:pt idx="15">
                  <c:v>G 1.3.3</c:v>
                </c:pt>
                <c:pt idx="16">
                  <c:v>G 2.1.1</c:v>
                </c:pt>
                <c:pt idx="17">
                  <c:v>G 2.1.2</c:v>
                </c:pt>
                <c:pt idx="18">
                  <c:v>G 2.2.1</c:v>
                </c:pt>
                <c:pt idx="19">
                  <c:v>G 2.3.1</c:v>
                </c:pt>
                <c:pt idx="20">
                  <c:v>G 2.3.2</c:v>
                </c:pt>
                <c:pt idx="21">
                  <c:v>G 2.4.1</c:v>
                </c:pt>
                <c:pt idx="22">
                  <c:v>G 2.4.2</c:v>
                </c:pt>
                <c:pt idx="23">
                  <c:v>G 2.4.3</c:v>
                </c:pt>
                <c:pt idx="24">
                  <c:v>G 2.4.4</c:v>
                </c:pt>
                <c:pt idx="25">
                  <c:v>G 3.1.1</c:v>
                </c:pt>
                <c:pt idx="26">
                  <c:v>G 3.1.2</c:v>
                </c:pt>
                <c:pt idx="27">
                  <c:v>G 3.1.3</c:v>
                </c:pt>
                <c:pt idx="28">
                  <c:v>G 3.2.1</c:v>
                </c:pt>
                <c:pt idx="29">
                  <c:v>G 3.2.2</c:v>
                </c:pt>
                <c:pt idx="30">
                  <c:v>W 1.1.1</c:v>
                </c:pt>
                <c:pt idx="31">
                  <c:v>W 1.1.2</c:v>
                </c:pt>
                <c:pt idx="32">
                  <c:v>W 1.1.3</c:v>
                </c:pt>
                <c:pt idx="33">
                  <c:v>W 1.2.1</c:v>
                </c:pt>
                <c:pt idx="34">
                  <c:v>W 1.2.2</c:v>
                </c:pt>
                <c:pt idx="35">
                  <c:v>W 2.1.1</c:v>
                </c:pt>
                <c:pt idx="36">
                  <c:v>W 2.1.2</c:v>
                </c:pt>
                <c:pt idx="37">
                  <c:v>W 2.1.3</c:v>
                </c:pt>
                <c:pt idx="38">
                  <c:v>W 2.2.1</c:v>
                </c:pt>
                <c:pt idx="39">
                  <c:v>W 2.2.2</c:v>
                </c:pt>
                <c:pt idx="40">
                  <c:v>W 2.2.3</c:v>
                </c:pt>
                <c:pt idx="41">
                  <c:v>W 2.2.4</c:v>
                </c:pt>
                <c:pt idx="42">
                  <c:v>W 2.3.1</c:v>
                </c:pt>
                <c:pt idx="43">
                  <c:v>W 2.3.2</c:v>
                </c:pt>
                <c:pt idx="44">
                  <c:v>W 3.1.1</c:v>
                </c:pt>
                <c:pt idx="45">
                  <c:v>W 3.1.2</c:v>
                </c:pt>
                <c:pt idx="46">
                  <c:v>W 3.1.3</c:v>
                </c:pt>
                <c:pt idx="47">
                  <c:v>U 1.1.1</c:v>
                </c:pt>
                <c:pt idx="48">
                  <c:v>U 1.1.2</c:v>
                </c:pt>
                <c:pt idx="49">
                  <c:v>U 1.1.3</c:v>
                </c:pt>
                <c:pt idx="50">
                  <c:v>U 1.2.1</c:v>
                </c:pt>
                <c:pt idx="51">
                  <c:v>U 1.2.2</c:v>
                </c:pt>
                <c:pt idx="52">
                  <c:v>U 1.3.1</c:v>
                </c:pt>
                <c:pt idx="53">
                  <c:v>U 1.3.2</c:v>
                </c:pt>
                <c:pt idx="54">
                  <c:v>U 1.4.1</c:v>
                </c:pt>
                <c:pt idx="55">
                  <c:v>U 1.4.2</c:v>
                </c:pt>
                <c:pt idx="56">
                  <c:v>U 1.5.1</c:v>
                </c:pt>
                <c:pt idx="57">
                  <c:v>U 1.5.2</c:v>
                </c:pt>
                <c:pt idx="58">
                  <c:v>U 1.5.3</c:v>
                </c:pt>
                <c:pt idx="59">
                  <c:v>U 2.1.1</c:v>
                </c:pt>
                <c:pt idx="60">
                  <c:v>U 2.1.2</c:v>
                </c:pt>
                <c:pt idx="61">
                  <c:v>U 2.1.3</c:v>
                </c:pt>
                <c:pt idx="62">
                  <c:v>U 2.2.1</c:v>
                </c:pt>
                <c:pt idx="63">
                  <c:v>U 2.2.2</c:v>
                </c:pt>
                <c:pt idx="64">
                  <c:v>U 2.2.3</c:v>
                </c:pt>
                <c:pt idx="65">
                  <c:v>U 2.2.4</c:v>
                </c:pt>
                <c:pt idx="66">
                  <c:v>U 2.3.1</c:v>
                </c:pt>
                <c:pt idx="67">
                  <c:v>U 2.3.2</c:v>
                </c:pt>
                <c:pt idx="68">
                  <c:v>U 2.3.3</c:v>
                </c:pt>
                <c:pt idx="69">
                  <c:v>U 2.4.1</c:v>
                </c:pt>
                <c:pt idx="70">
                  <c:v>U 2.4.2</c:v>
                </c:pt>
                <c:pt idx="71">
                  <c:v>U 2.4.3</c:v>
                </c:pt>
                <c:pt idx="72">
                  <c:v>U 3.1.1</c:v>
                </c:pt>
                <c:pt idx="73">
                  <c:v>U 3.1.2</c:v>
                </c:pt>
                <c:pt idx="74">
                  <c:v>U 3.2.1</c:v>
                </c:pt>
              </c:strCache>
            </c:strRef>
          </c:cat>
          <c:val>
            <c:numRef>
              <c:f>Liste_fuer_Grafik!$S$4:$S$78</c:f>
              <c:numCache>
                <c:formatCode>General</c:formatCode>
                <c:ptCount val="75"/>
                <c:pt idx="0">
                  <c:v>0.1</c:v>
                </c:pt>
                <c:pt idx="1">
                  <c:v>0.1</c:v>
                </c:pt>
                <c:pt idx="2">
                  <c:v>0.1</c:v>
                </c:pt>
                <c:pt idx="3">
                  <c:v>0.1</c:v>
                </c:pt>
                <c:pt idx="4">
                  <c:v>0.1</c:v>
                </c:pt>
                <c:pt idx="5">
                  <c:v>0.1</c:v>
                </c:pt>
                <c:pt idx="6">
                  <c:v>0.1</c:v>
                </c:pt>
                <c:pt idx="7">
                  <c:v>0.1</c:v>
                </c:pt>
                <c:pt idx="8">
                  <c:v>0.1</c:v>
                </c:pt>
                <c:pt idx="9">
                  <c:v>0.1</c:v>
                </c:pt>
                <c:pt idx="10">
                  <c:v>-0.1</c:v>
                </c:pt>
                <c:pt idx="11">
                  <c:v>-0.1</c:v>
                </c:pt>
                <c:pt idx="12">
                  <c:v>-0.1</c:v>
                </c:pt>
                <c:pt idx="13">
                  <c:v>0.1</c:v>
                </c:pt>
                <c:pt idx="14">
                  <c:v>-0.1</c:v>
                </c:pt>
                <c:pt idx="15">
                  <c:v>0.1</c:v>
                </c:pt>
                <c:pt idx="16">
                  <c:v>0.1</c:v>
                </c:pt>
                <c:pt idx="17">
                  <c:v>0.1</c:v>
                </c:pt>
                <c:pt idx="18">
                  <c:v>0.1</c:v>
                </c:pt>
                <c:pt idx="19">
                  <c:v>0.1</c:v>
                </c:pt>
                <c:pt idx="20">
                  <c:v>0.1</c:v>
                </c:pt>
                <c:pt idx="21">
                  <c:v>-0.1</c:v>
                </c:pt>
                <c:pt idx="22">
                  <c:v>0.1</c:v>
                </c:pt>
                <c:pt idx="23">
                  <c:v>-0.1</c:v>
                </c:pt>
                <c:pt idx="24">
                  <c:v>0.1</c:v>
                </c:pt>
                <c:pt idx="25">
                  <c:v>0.1</c:v>
                </c:pt>
                <c:pt idx="26">
                  <c:v>-0.1</c:v>
                </c:pt>
                <c:pt idx="27">
                  <c:v>-0.1</c:v>
                </c:pt>
                <c:pt idx="28">
                  <c:v>-0.1</c:v>
                </c:pt>
                <c:pt idx="29">
                  <c:v>-0.1</c:v>
                </c:pt>
                <c:pt idx="30">
                  <c:v>0.1</c:v>
                </c:pt>
                <c:pt idx="31">
                  <c:v>0.1</c:v>
                </c:pt>
                <c:pt idx="32">
                  <c:v>-0.1</c:v>
                </c:pt>
                <c:pt idx="33">
                  <c:v>-0.1</c:v>
                </c:pt>
                <c:pt idx="34">
                  <c:v>0.1</c:v>
                </c:pt>
                <c:pt idx="35">
                  <c:v>-0.1</c:v>
                </c:pt>
                <c:pt idx="36">
                  <c:v>-0.1</c:v>
                </c:pt>
                <c:pt idx="37">
                  <c:v>-0.1</c:v>
                </c:pt>
                <c:pt idx="38">
                  <c:v>-0.1</c:v>
                </c:pt>
                <c:pt idx="39">
                  <c:v>-0.1</c:v>
                </c:pt>
                <c:pt idx="40">
                  <c:v>-0.1</c:v>
                </c:pt>
                <c:pt idx="41">
                  <c:v>0.1</c:v>
                </c:pt>
                <c:pt idx="42">
                  <c:v>-0.1</c:v>
                </c:pt>
                <c:pt idx="43">
                  <c:v>0.1</c:v>
                </c:pt>
                <c:pt idx="44">
                  <c:v>0.1</c:v>
                </c:pt>
                <c:pt idx="45">
                  <c:v>-0.1</c:v>
                </c:pt>
                <c:pt idx="46">
                  <c:v>-0.1</c:v>
                </c:pt>
                <c:pt idx="47">
                  <c:v>0.1</c:v>
                </c:pt>
                <c:pt idx="48">
                  <c:v>0.1</c:v>
                </c:pt>
                <c:pt idx="49">
                  <c:v>-0.1</c:v>
                </c:pt>
                <c:pt idx="50">
                  <c:v>0.1</c:v>
                </c:pt>
                <c:pt idx="51">
                  <c:v>0.1</c:v>
                </c:pt>
                <c:pt idx="52">
                  <c:v>0.1</c:v>
                </c:pt>
                <c:pt idx="53">
                  <c:v>-0.1</c:v>
                </c:pt>
                <c:pt idx="54">
                  <c:v>0.1</c:v>
                </c:pt>
                <c:pt idx="55">
                  <c:v>-0.1</c:v>
                </c:pt>
                <c:pt idx="56">
                  <c:v>0.1</c:v>
                </c:pt>
                <c:pt idx="57">
                  <c:v>0.1</c:v>
                </c:pt>
                <c:pt idx="58">
                  <c:v>0.1</c:v>
                </c:pt>
                <c:pt idx="59">
                  <c:v>0.1</c:v>
                </c:pt>
                <c:pt idx="60">
                  <c:v>0.1</c:v>
                </c:pt>
                <c:pt idx="61">
                  <c:v>-0.1</c:v>
                </c:pt>
                <c:pt idx="62">
                  <c:v>0.1</c:v>
                </c:pt>
                <c:pt idx="63">
                  <c:v>0.1</c:v>
                </c:pt>
                <c:pt idx="64">
                  <c:v>-0.1</c:v>
                </c:pt>
                <c:pt idx="65">
                  <c:v>0.1</c:v>
                </c:pt>
                <c:pt idx="66">
                  <c:v>0.1</c:v>
                </c:pt>
                <c:pt idx="67">
                  <c:v>-0.1</c:v>
                </c:pt>
                <c:pt idx="68">
                  <c:v>-0.1</c:v>
                </c:pt>
                <c:pt idx="69">
                  <c:v>0.1</c:v>
                </c:pt>
                <c:pt idx="70">
                  <c:v>-0.1</c:v>
                </c:pt>
                <c:pt idx="71">
                  <c:v>0.1</c:v>
                </c:pt>
                <c:pt idx="72">
                  <c:v>0.1</c:v>
                </c:pt>
                <c:pt idx="73">
                  <c:v>-0.1</c:v>
                </c:pt>
                <c:pt idx="74">
                  <c:v>0.1</c:v>
                </c:pt>
              </c:numCache>
            </c:numRef>
          </c:val>
          <c:extLst>
            <c:ext xmlns:c14="http://schemas.microsoft.com/office/drawing/2007/8/2/chart" uri="{6F2FDCE9-48DA-4B69-8628-5D25D57E5C99}">
              <c14:invertSolidFillFmt>
                <c14:spPr xmlns:c14="http://schemas.microsoft.com/office/drawing/2007/8/2/chart">
                  <a:solidFill>
                    <a:srgbClr val="FFFFFF"/>
                  </a:solidFill>
                  <a:ln>
                    <a:noFill/>
                  </a:ln>
                  <a:effectLst/>
                </c14:spPr>
              </c14:invertSolidFillFmt>
            </c:ext>
            <c:ext xmlns:c16="http://schemas.microsoft.com/office/drawing/2014/chart" uri="{C3380CC4-5D6E-409C-BE32-E72D297353CC}">
              <c16:uniqueId val="{00000000-752E-431F-9B5A-0C41E0E42125}"/>
            </c:ext>
          </c:extLst>
        </c:ser>
        <c:dLbls>
          <c:showLegendKey val="0"/>
          <c:showVal val="0"/>
          <c:showCatName val="0"/>
          <c:showSerName val="0"/>
          <c:showPercent val="0"/>
          <c:showBubbleSize val="0"/>
        </c:dLbls>
        <c:gapWidth val="182"/>
        <c:axId val="111238783"/>
        <c:axId val="220724431"/>
      </c:barChart>
      <c:lineChart>
        <c:grouping val="standard"/>
        <c:varyColors val="0"/>
        <c:ser>
          <c:idx val="1"/>
          <c:order val="1"/>
          <c:tx>
            <c:v>SOLL</c:v>
          </c:tx>
          <c:spPr>
            <a:ln w="28575" cap="rnd">
              <a:noFill/>
              <a:round/>
            </a:ln>
            <a:effectLst/>
          </c:spPr>
          <c:marker>
            <c:symbol val="dash"/>
            <c:size val="5"/>
            <c:spPr>
              <a:solidFill>
                <a:schemeClr val="accent2"/>
              </a:solidFill>
              <a:ln w="9525">
                <a:solidFill>
                  <a:schemeClr val="bg1">
                    <a:lumMod val="65000"/>
                  </a:schemeClr>
                </a:solidFill>
              </a:ln>
              <a:effectLst/>
            </c:spPr>
          </c:marker>
          <c:cat>
            <c:strRef>
              <c:f>Liste_fuer_Grafik!$I$4:$I$78</c:f>
              <c:strCache>
                <c:ptCount val="75"/>
                <c:pt idx="0">
                  <c:v>T 1.1.1</c:v>
                </c:pt>
                <c:pt idx="1">
                  <c:v>T 1.1.2</c:v>
                </c:pt>
                <c:pt idx="2">
                  <c:v>T 1.1.3</c:v>
                </c:pt>
                <c:pt idx="3">
                  <c:v>T 1.2.1</c:v>
                </c:pt>
                <c:pt idx="4">
                  <c:v>T 1.2.2</c:v>
                </c:pt>
                <c:pt idx="5">
                  <c:v>T 1.2.3</c:v>
                </c:pt>
                <c:pt idx="6">
                  <c:v>T 1.3.1</c:v>
                </c:pt>
                <c:pt idx="7">
                  <c:v>T 1.3.2</c:v>
                </c:pt>
                <c:pt idx="8">
                  <c:v>G 1.1.1</c:v>
                </c:pt>
                <c:pt idx="9">
                  <c:v>G 1.1.2</c:v>
                </c:pt>
                <c:pt idx="10">
                  <c:v>G 1.2.1</c:v>
                </c:pt>
                <c:pt idx="11">
                  <c:v>G 1.2.2</c:v>
                </c:pt>
                <c:pt idx="12">
                  <c:v>G 1.2.3</c:v>
                </c:pt>
                <c:pt idx="13">
                  <c:v>G 1.3.1</c:v>
                </c:pt>
                <c:pt idx="14">
                  <c:v>G 1.3.2</c:v>
                </c:pt>
                <c:pt idx="15">
                  <c:v>G 1.3.3</c:v>
                </c:pt>
                <c:pt idx="16">
                  <c:v>G 2.1.1</c:v>
                </c:pt>
                <c:pt idx="17">
                  <c:v>G 2.1.2</c:v>
                </c:pt>
                <c:pt idx="18">
                  <c:v>G 2.2.1</c:v>
                </c:pt>
                <c:pt idx="19">
                  <c:v>G 2.3.1</c:v>
                </c:pt>
                <c:pt idx="20">
                  <c:v>G 2.3.2</c:v>
                </c:pt>
                <c:pt idx="21">
                  <c:v>G 2.4.1</c:v>
                </c:pt>
                <c:pt idx="22">
                  <c:v>G 2.4.2</c:v>
                </c:pt>
                <c:pt idx="23">
                  <c:v>G 2.4.3</c:v>
                </c:pt>
                <c:pt idx="24">
                  <c:v>G 2.4.4</c:v>
                </c:pt>
                <c:pt idx="25">
                  <c:v>G 3.1.1</c:v>
                </c:pt>
                <c:pt idx="26">
                  <c:v>G 3.1.2</c:v>
                </c:pt>
                <c:pt idx="27">
                  <c:v>G 3.1.3</c:v>
                </c:pt>
                <c:pt idx="28">
                  <c:v>G 3.2.1</c:v>
                </c:pt>
                <c:pt idx="29">
                  <c:v>G 3.2.2</c:v>
                </c:pt>
                <c:pt idx="30">
                  <c:v>W 1.1.1</c:v>
                </c:pt>
                <c:pt idx="31">
                  <c:v>W 1.1.2</c:v>
                </c:pt>
                <c:pt idx="32">
                  <c:v>W 1.1.3</c:v>
                </c:pt>
                <c:pt idx="33">
                  <c:v>W 1.2.1</c:v>
                </c:pt>
                <c:pt idx="34">
                  <c:v>W 1.2.2</c:v>
                </c:pt>
                <c:pt idx="35">
                  <c:v>W 2.1.1</c:v>
                </c:pt>
                <c:pt idx="36">
                  <c:v>W 2.1.2</c:v>
                </c:pt>
                <c:pt idx="37">
                  <c:v>W 2.1.3</c:v>
                </c:pt>
                <c:pt idx="38">
                  <c:v>W 2.2.1</c:v>
                </c:pt>
                <c:pt idx="39">
                  <c:v>W 2.2.2</c:v>
                </c:pt>
                <c:pt idx="40">
                  <c:v>W 2.2.3</c:v>
                </c:pt>
                <c:pt idx="41">
                  <c:v>W 2.2.4</c:v>
                </c:pt>
                <c:pt idx="42">
                  <c:v>W 2.3.1</c:v>
                </c:pt>
                <c:pt idx="43">
                  <c:v>W 2.3.2</c:v>
                </c:pt>
                <c:pt idx="44">
                  <c:v>W 3.1.1</c:v>
                </c:pt>
                <c:pt idx="45">
                  <c:v>W 3.1.2</c:v>
                </c:pt>
                <c:pt idx="46">
                  <c:v>W 3.1.3</c:v>
                </c:pt>
                <c:pt idx="47">
                  <c:v>U 1.1.1</c:v>
                </c:pt>
                <c:pt idx="48">
                  <c:v>U 1.1.2</c:v>
                </c:pt>
                <c:pt idx="49">
                  <c:v>U 1.1.3</c:v>
                </c:pt>
                <c:pt idx="50">
                  <c:v>U 1.2.1</c:v>
                </c:pt>
                <c:pt idx="51">
                  <c:v>U 1.2.2</c:v>
                </c:pt>
                <c:pt idx="52">
                  <c:v>U 1.3.1</c:v>
                </c:pt>
                <c:pt idx="53">
                  <c:v>U 1.3.2</c:v>
                </c:pt>
                <c:pt idx="54">
                  <c:v>U 1.4.1</c:v>
                </c:pt>
                <c:pt idx="55">
                  <c:v>U 1.4.2</c:v>
                </c:pt>
                <c:pt idx="56">
                  <c:v>U 1.5.1</c:v>
                </c:pt>
                <c:pt idx="57">
                  <c:v>U 1.5.2</c:v>
                </c:pt>
                <c:pt idx="58">
                  <c:v>U 1.5.3</c:v>
                </c:pt>
                <c:pt idx="59">
                  <c:v>U 2.1.1</c:v>
                </c:pt>
                <c:pt idx="60">
                  <c:v>U 2.1.2</c:v>
                </c:pt>
                <c:pt idx="61">
                  <c:v>U 2.1.3</c:v>
                </c:pt>
                <c:pt idx="62">
                  <c:v>U 2.2.1</c:v>
                </c:pt>
                <c:pt idx="63">
                  <c:v>U 2.2.2</c:v>
                </c:pt>
                <c:pt idx="64">
                  <c:v>U 2.2.3</c:v>
                </c:pt>
                <c:pt idx="65">
                  <c:v>U 2.2.4</c:v>
                </c:pt>
                <c:pt idx="66">
                  <c:v>U 2.3.1</c:v>
                </c:pt>
                <c:pt idx="67">
                  <c:v>U 2.3.2</c:v>
                </c:pt>
                <c:pt idx="68">
                  <c:v>U 2.3.3</c:v>
                </c:pt>
                <c:pt idx="69">
                  <c:v>U 2.4.1</c:v>
                </c:pt>
                <c:pt idx="70">
                  <c:v>U 2.4.2</c:v>
                </c:pt>
                <c:pt idx="71">
                  <c:v>U 2.4.3</c:v>
                </c:pt>
                <c:pt idx="72">
                  <c:v>U 3.1.1</c:v>
                </c:pt>
                <c:pt idx="73">
                  <c:v>U 3.1.2</c:v>
                </c:pt>
                <c:pt idx="74">
                  <c:v>U 3.2.1</c:v>
                </c:pt>
              </c:strCache>
            </c:strRef>
          </c:cat>
          <c:val>
            <c:numRef>
              <c:f>Liste_fuer_Grafik!$T$4:$T$78</c:f>
              <c:numCache>
                <c:formatCode>General</c:formatCode>
                <c:ptCount val="75"/>
                <c:pt idx="0">
                  <c:v>0.1</c:v>
                </c:pt>
                <c:pt idx="1">
                  <c:v>0.1</c:v>
                </c:pt>
                <c:pt idx="2">
                  <c:v>0.1</c:v>
                </c:pt>
                <c:pt idx="3">
                  <c:v>0.1</c:v>
                </c:pt>
                <c:pt idx="4">
                  <c:v>0.1</c:v>
                </c:pt>
                <c:pt idx="5">
                  <c:v>0.1</c:v>
                </c:pt>
                <c:pt idx="6">
                  <c:v>0.1</c:v>
                </c:pt>
                <c:pt idx="7">
                  <c:v>0.1</c:v>
                </c:pt>
                <c:pt idx="8">
                  <c:v>0.1</c:v>
                </c:pt>
                <c:pt idx="9">
                  <c:v>0.1</c:v>
                </c:pt>
                <c:pt idx="10">
                  <c:v>-0.1</c:v>
                </c:pt>
                <c:pt idx="11">
                  <c:v>-0.1</c:v>
                </c:pt>
                <c:pt idx="12">
                  <c:v>-0.1</c:v>
                </c:pt>
                <c:pt idx="13">
                  <c:v>0.1</c:v>
                </c:pt>
                <c:pt idx="14">
                  <c:v>-0.1</c:v>
                </c:pt>
                <c:pt idx="15">
                  <c:v>0.1</c:v>
                </c:pt>
                <c:pt idx="16">
                  <c:v>0.1</c:v>
                </c:pt>
                <c:pt idx="17">
                  <c:v>0.1</c:v>
                </c:pt>
                <c:pt idx="18">
                  <c:v>0.1</c:v>
                </c:pt>
                <c:pt idx="19">
                  <c:v>0.1</c:v>
                </c:pt>
                <c:pt idx="20">
                  <c:v>0.1</c:v>
                </c:pt>
                <c:pt idx="21">
                  <c:v>-0.1</c:v>
                </c:pt>
                <c:pt idx="22">
                  <c:v>0.1</c:v>
                </c:pt>
                <c:pt idx="23">
                  <c:v>-0.1</c:v>
                </c:pt>
                <c:pt idx="24">
                  <c:v>0.1</c:v>
                </c:pt>
                <c:pt idx="25">
                  <c:v>0.1</c:v>
                </c:pt>
                <c:pt idx="26">
                  <c:v>-0.1</c:v>
                </c:pt>
                <c:pt idx="27">
                  <c:v>-0.1</c:v>
                </c:pt>
                <c:pt idx="28">
                  <c:v>-0.1</c:v>
                </c:pt>
                <c:pt idx="29">
                  <c:v>-0.1</c:v>
                </c:pt>
                <c:pt idx="30">
                  <c:v>0.1</c:v>
                </c:pt>
                <c:pt idx="31">
                  <c:v>0.1</c:v>
                </c:pt>
                <c:pt idx="32">
                  <c:v>-0.1</c:v>
                </c:pt>
                <c:pt idx="33">
                  <c:v>-0.1</c:v>
                </c:pt>
                <c:pt idx="34">
                  <c:v>0.1</c:v>
                </c:pt>
                <c:pt idx="35">
                  <c:v>-0.1</c:v>
                </c:pt>
                <c:pt idx="36">
                  <c:v>-0.1</c:v>
                </c:pt>
                <c:pt idx="37">
                  <c:v>-0.1</c:v>
                </c:pt>
                <c:pt idx="38">
                  <c:v>-0.1</c:v>
                </c:pt>
                <c:pt idx="39">
                  <c:v>-0.1</c:v>
                </c:pt>
                <c:pt idx="40">
                  <c:v>-0.1</c:v>
                </c:pt>
                <c:pt idx="41">
                  <c:v>0.1</c:v>
                </c:pt>
                <c:pt idx="42">
                  <c:v>-0.1</c:v>
                </c:pt>
                <c:pt idx="43">
                  <c:v>0.1</c:v>
                </c:pt>
                <c:pt idx="44">
                  <c:v>0.1</c:v>
                </c:pt>
                <c:pt idx="45">
                  <c:v>-0.1</c:v>
                </c:pt>
                <c:pt idx="46">
                  <c:v>-0.1</c:v>
                </c:pt>
                <c:pt idx="47">
                  <c:v>0.1</c:v>
                </c:pt>
                <c:pt idx="48">
                  <c:v>0.1</c:v>
                </c:pt>
                <c:pt idx="49">
                  <c:v>-0.1</c:v>
                </c:pt>
                <c:pt idx="50">
                  <c:v>0.1</c:v>
                </c:pt>
                <c:pt idx="51">
                  <c:v>0.1</c:v>
                </c:pt>
                <c:pt idx="52">
                  <c:v>0.1</c:v>
                </c:pt>
                <c:pt idx="53">
                  <c:v>-0.1</c:v>
                </c:pt>
                <c:pt idx="54">
                  <c:v>0.1</c:v>
                </c:pt>
                <c:pt idx="55">
                  <c:v>-0.1</c:v>
                </c:pt>
                <c:pt idx="56">
                  <c:v>0.1</c:v>
                </c:pt>
                <c:pt idx="57">
                  <c:v>0.1</c:v>
                </c:pt>
                <c:pt idx="58">
                  <c:v>0.1</c:v>
                </c:pt>
                <c:pt idx="59">
                  <c:v>0.1</c:v>
                </c:pt>
                <c:pt idx="60">
                  <c:v>0.1</c:v>
                </c:pt>
                <c:pt idx="61">
                  <c:v>-0.1</c:v>
                </c:pt>
                <c:pt idx="62">
                  <c:v>0.1</c:v>
                </c:pt>
                <c:pt idx="63">
                  <c:v>0.1</c:v>
                </c:pt>
                <c:pt idx="64">
                  <c:v>-0.1</c:v>
                </c:pt>
                <c:pt idx="65">
                  <c:v>0.1</c:v>
                </c:pt>
                <c:pt idx="66">
                  <c:v>0.1</c:v>
                </c:pt>
                <c:pt idx="67">
                  <c:v>-0.1</c:v>
                </c:pt>
                <c:pt idx="68">
                  <c:v>-0.1</c:v>
                </c:pt>
                <c:pt idx="69">
                  <c:v>0.1</c:v>
                </c:pt>
                <c:pt idx="70">
                  <c:v>-0.1</c:v>
                </c:pt>
                <c:pt idx="71">
                  <c:v>0.1</c:v>
                </c:pt>
                <c:pt idx="72">
                  <c:v>0.1</c:v>
                </c:pt>
                <c:pt idx="73">
                  <c:v>-0.1</c:v>
                </c:pt>
                <c:pt idx="74">
                  <c:v>0.1</c:v>
                </c:pt>
              </c:numCache>
            </c:numRef>
          </c:val>
          <c:smooth val="0"/>
          <c:extLst>
            <c:ext xmlns:c16="http://schemas.microsoft.com/office/drawing/2014/chart" uri="{C3380CC4-5D6E-409C-BE32-E72D297353CC}">
              <c16:uniqueId val="{00000000-3FB5-4FC4-87C6-AEE550282885}"/>
            </c:ext>
          </c:extLst>
        </c:ser>
        <c:dLbls>
          <c:showLegendKey val="0"/>
          <c:showVal val="0"/>
          <c:showCatName val="0"/>
          <c:showSerName val="0"/>
          <c:showPercent val="0"/>
          <c:showBubbleSize val="0"/>
        </c:dLbls>
        <c:marker val="1"/>
        <c:smooth val="0"/>
        <c:axId val="111238783"/>
        <c:axId val="220724431"/>
      </c:lineChart>
      <c:catAx>
        <c:axId val="111238783"/>
        <c:scaling>
          <c:orientation val="minMax"/>
        </c:scaling>
        <c:delete val="0"/>
        <c:axPos val="b"/>
        <c:numFmt formatCode="General" sourceLinked="1"/>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Narrow" panose="020B0606020202030204" pitchFamily="34" charset="0"/>
                <a:ea typeface="+mn-ea"/>
                <a:cs typeface="+mn-cs"/>
              </a:defRPr>
            </a:pPr>
            <a:endParaRPr lang="fr-FR"/>
          </a:p>
        </c:txPr>
        <c:crossAx val="220724431"/>
        <c:crosses val="autoZero"/>
        <c:auto val="1"/>
        <c:lblAlgn val="ctr"/>
        <c:lblOffset val="350"/>
        <c:noMultiLvlLbl val="0"/>
      </c:catAx>
      <c:valAx>
        <c:axId val="220724431"/>
        <c:scaling>
          <c:orientation val="minMax"/>
        </c:scaling>
        <c:delete val="1"/>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crossAx val="111238783"/>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1" Type="http://schemas.openxmlformats.org/officeDocument/2006/relationships/chart" Target="../charts/chart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8.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9.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0.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8.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9.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0.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8.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9.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7</xdr:row>
          <xdr:rowOff>0</xdr:rowOff>
        </xdr:from>
        <xdr:to>
          <xdr:col>0</xdr:col>
          <xdr:colOff>9525</xdr:colOff>
          <xdr:row>8</xdr:row>
          <xdr:rowOff>0</xdr:rowOff>
        </xdr:to>
        <xdr:sp macro="" textlink="">
          <xdr:nvSpPr>
            <xdr:cNvPr id="66561" name="Check Box 1" hidden="1">
              <a:extLst>
                <a:ext uri="{63B3BB69-23CF-44E3-9099-C40C66FF867C}">
                  <a14:compatExt spid="_x0000_s66561"/>
                </a:ext>
                <a:ext uri="{FF2B5EF4-FFF2-40B4-BE49-F238E27FC236}">
                  <a16:creationId xmlns:a16="http://schemas.microsoft.com/office/drawing/2014/main" id="{00000000-0008-0000-0200-000001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8</xdr:row>
          <xdr:rowOff>0</xdr:rowOff>
        </xdr:from>
        <xdr:to>
          <xdr:col>0</xdr:col>
          <xdr:colOff>9525</xdr:colOff>
          <xdr:row>9</xdr:row>
          <xdr:rowOff>9525</xdr:rowOff>
        </xdr:to>
        <xdr:sp macro="" textlink="">
          <xdr:nvSpPr>
            <xdr:cNvPr id="66562" name="Check Box 2" hidden="1">
              <a:extLst>
                <a:ext uri="{63B3BB69-23CF-44E3-9099-C40C66FF867C}">
                  <a14:compatExt spid="_x0000_s66562"/>
                </a:ext>
                <a:ext uri="{FF2B5EF4-FFF2-40B4-BE49-F238E27FC236}">
                  <a16:creationId xmlns:a16="http://schemas.microsoft.com/office/drawing/2014/main" id="{00000000-0008-0000-0200-000002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9</xdr:row>
          <xdr:rowOff>0</xdr:rowOff>
        </xdr:from>
        <xdr:to>
          <xdr:col>0</xdr:col>
          <xdr:colOff>9525</xdr:colOff>
          <xdr:row>10</xdr:row>
          <xdr:rowOff>9525</xdr:rowOff>
        </xdr:to>
        <xdr:sp macro="" textlink="">
          <xdr:nvSpPr>
            <xdr:cNvPr id="66563" name="Check Box 3" hidden="1">
              <a:extLst>
                <a:ext uri="{63B3BB69-23CF-44E3-9099-C40C66FF867C}">
                  <a14:compatExt spid="_x0000_s66563"/>
                </a:ext>
                <a:ext uri="{FF2B5EF4-FFF2-40B4-BE49-F238E27FC236}">
                  <a16:creationId xmlns:a16="http://schemas.microsoft.com/office/drawing/2014/main" id="{00000000-0008-0000-0200-000003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0</xdr:col>
      <xdr:colOff>251459</xdr:colOff>
      <xdr:row>2</xdr:row>
      <xdr:rowOff>121920</xdr:rowOff>
    </xdr:from>
    <xdr:to>
      <xdr:col>7</xdr:col>
      <xdr:colOff>177165</xdr:colOff>
      <xdr:row>33</xdr:row>
      <xdr:rowOff>3809</xdr:rowOff>
    </xdr:to>
    <xdr:grpSp>
      <xdr:nvGrpSpPr>
        <xdr:cNvPr id="4" name="Groupe 3">
          <a:extLst>
            <a:ext uri="{FF2B5EF4-FFF2-40B4-BE49-F238E27FC236}">
              <a16:creationId xmlns:a16="http://schemas.microsoft.com/office/drawing/2014/main" id="{00000000-0008-0000-2100-000004000000}"/>
            </a:ext>
          </a:extLst>
        </xdr:cNvPr>
        <xdr:cNvGrpSpPr/>
      </xdr:nvGrpSpPr>
      <xdr:grpSpPr>
        <a:xfrm>
          <a:off x="251459" y="407670"/>
          <a:ext cx="5421631" cy="5425439"/>
          <a:chOff x="251459" y="464820"/>
          <a:chExt cx="5433061" cy="5330189"/>
        </a:xfrm>
      </xdr:grpSpPr>
      <xdr:sp macro="" textlink="">
        <xdr:nvSpPr>
          <xdr:cNvPr id="10" name="Arc plein 9">
            <a:extLst>
              <a:ext uri="{FF2B5EF4-FFF2-40B4-BE49-F238E27FC236}">
                <a16:creationId xmlns:a16="http://schemas.microsoft.com/office/drawing/2014/main" id="{00000000-0008-0000-2100-00000A000000}"/>
              </a:ext>
            </a:extLst>
          </xdr:cNvPr>
          <xdr:cNvSpPr/>
        </xdr:nvSpPr>
        <xdr:spPr>
          <a:xfrm>
            <a:off x="284653" y="545968"/>
            <a:ext cx="5390073" cy="5247137"/>
          </a:xfrm>
          <a:prstGeom prst="blockArc">
            <a:avLst>
              <a:gd name="adj1" fmla="val 3102053"/>
              <a:gd name="adj2" fmla="val 7829091"/>
              <a:gd name="adj3" fmla="val 6136"/>
            </a:avLst>
          </a:prstGeom>
          <a:solidFill>
            <a:srgbClr val="5CBFD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CH" sz="1100">
              <a:solidFill>
                <a:schemeClr val="tx1"/>
              </a:solidFill>
            </a:endParaRPr>
          </a:p>
        </xdr:txBody>
      </xdr:sp>
      <xdr:sp macro="" textlink="">
        <xdr:nvSpPr>
          <xdr:cNvPr id="6" name="Arc plein 5">
            <a:extLst>
              <a:ext uri="{FF2B5EF4-FFF2-40B4-BE49-F238E27FC236}">
                <a16:creationId xmlns:a16="http://schemas.microsoft.com/office/drawing/2014/main" id="{00000000-0008-0000-2100-000006000000}"/>
              </a:ext>
            </a:extLst>
          </xdr:cNvPr>
          <xdr:cNvSpPr/>
        </xdr:nvSpPr>
        <xdr:spPr>
          <a:xfrm>
            <a:off x="251459" y="477770"/>
            <a:ext cx="5351973" cy="5317239"/>
          </a:xfrm>
          <a:prstGeom prst="blockArc">
            <a:avLst>
              <a:gd name="adj1" fmla="val 7898326"/>
              <a:gd name="adj2" fmla="val 15749955"/>
              <a:gd name="adj3" fmla="val 6306"/>
            </a:avLst>
          </a:prstGeom>
          <a:solidFill>
            <a:srgbClr val="63BE7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CH" sz="1100">
              <a:solidFill>
                <a:schemeClr val="tx1"/>
              </a:solidFill>
            </a:endParaRPr>
          </a:p>
        </xdr:txBody>
      </xdr:sp>
      <xdr:sp macro="" textlink="">
        <xdr:nvSpPr>
          <xdr:cNvPr id="8" name="Arc plein 7">
            <a:extLst>
              <a:ext uri="{FF2B5EF4-FFF2-40B4-BE49-F238E27FC236}">
                <a16:creationId xmlns:a16="http://schemas.microsoft.com/office/drawing/2014/main" id="{00000000-0008-0000-2100-000008000000}"/>
              </a:ext>
            </a:extLst>
          </xdr:cNvPr>
          <xdr:cNvSpPr/>
        </xdr:nvSpPr>
        <xdr:spPr>
          <a:xfrm>
            <a:off x="359217" y="495300"/>
            <a:ext cx="5325303" cy="5279138"/>
          </a:xfrm>
          <a:prstGeom prst="blockArc">
            <a:avLst>
              <a:gd name="adj1" fmla="val 18212240"/>
              <a:gd name="adj2" fmla="val 2961608"/>
              <a:gd name="adj3" fmla="val 6033"/>
            </a:avLst>
          </a:prstGeom>
          <a:solidFill>
            <a:srgbClr val="F8696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CH" sz="1100">
              <a:solidFill>
                <a:schemeClr val="tx1"/>
              </a:solidFill>
            </a:endParaRPr>
          </a:p>
        </xdr:txBody>
      </xdr:sp>
      <xdr:sp macro="" textlink="">
        <xdr:nvSpPr>
          <xdr:cNvPr id="9" name="Arc plein 8">
            <a:extLst>
              <a:ext uri="{FF2B5EF4-FFF2-40B4-BE49-F238E27FC236}">
                <a16:creationId xmlns:a16="http://schemas.microsoft.com/office/drawing/2014/main" id="{00000000-0008-0000-2100-000009000000}"/>
              </a:ext>
            </a:extLst>
          </xdr:cNvPr>
          <xdr:cNvSpPr/>
        </xdr:nvSpPr>
        <xdr:spPr>
          <a:xfrm>
            <a:off x="269144" y="464820"/>
            <a:ext cx="5390073" cy="5247137"/>
          </a:xfrm>
          <a:prstGeom prst="blockArc">
            <a:avLst>
              <a:gd name="adj1" fmla="val 15843318"/>
              <a:gd name="adj2" fmla="val 18140411"/>
              <a:gd name="adj3" fmla="val 6092"/>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CH" sz="1100">
              <a:solidFill>
                <a:schemeClr val="tx1"/>
              </a:solidFill>
            </a:endParaRPr>
          </a:p>
        </xdr:txBody>
      </xdr:sp>
    </xdr:grpSp>
    <xdr:clientData/>
  </xdr:twoCellAnchor>
  <xdr:absoluteAnchor>
    <xdr:pos x="9525" y="82363"/>
    <xdr:ext cx="8685678" cy="5692588"/>
    <xdr:graphicFrame macro="">
      <xdr:nvGraphicFramePr>
        <xdr:cNvPr id="2" name="Graphique 1">
          <a:extLst>
            <a:ext uri="{FF2B5EF4-FFF2-40B4-BE49-F238E27FC236}">
              <a16:creationId xmlns:a16="http://schemas.microsoft.com/office/drawing/2014/main" id="{00000000-0008-0000-21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xml><?xml version="1.0" encoding="utf-8"?>
<xdr:wsDr xmlns:xdr="http://schemas.openxmlformats.org/drawingml/2006/spreadsheetDrawing" xmlns:a="http://schemas.openxmlformats.org/drawingml/2006/main">
  <xdr:twoCellAnchor editAs="oneCell">
    <xdr:from>
      <xdr:col>0</xdr:col>
      <xdr:colOff>226695</xdr:colOff>
      <xdr:row>3</xdr:row>
      <xdr:rowOff>1905</xdr:rowOff>
    </xdr:from>
    <xdr:to>
      <xdr:col>7</xdr:col>
      <xdr:colOff>161926</xdr:colOff>
      <xdr:row>33</xdr:row>
      <xdr:rowOff>20954</xdr:rowOff>
    </xdr:to>
    <xdr:grpSp>
      <xdr:nvGrpSpPr>
        <xdr:cNvPr id="8" name="Groupe 7">
          <a:extLst>
            <a:ext uri="{FF2B5EF4-FFF2-40B4-BE49-F238E27FC236}">
              <a16:creationId xmlns:a16="http://schemas.microsoft.com/office/drawing/2014/main" id="{00000000-0008-0000-2200-000008000000}"/>
            </a:ext>
          </a:extLst>
        </xdr:cNvPr>
        <xdr:cNvGrpSpPr/>
      </xdr:nvGrpSpPr>
      <xdr:grpSpPr>
        <a:xfrm>
          <a:off x="226695" y="459105"/>
          <a:ext cx="5431156" cy="5343524"/>
          <a:chOff x="251459" y="464820"/>
          <a:chExt cx="5433061" cy="5330189"/>
        </a:xfrm>
      </xdr:grpSpPr>
      <xdr:sp macro="" textlink="">
        <xdr:nvSpPr>
          <xdr:cNvPr id="9" name="Arc plein 8">
            <a:extLst>
              <a:ext uri="{FF2B5EF4-FFF2-40B4-BE49-F238E27FC236}">
                <a16:creationId xmlns:a16="http://schemas.microsoft.com/office/drawing/2014/main" id="{00000000-0008-0000-2200-000009000000}"/>
              </a:ext>
            </a:extLst>
          </xdr:cNvPr>
          <xdr:cNvSpPr/>
        </xdr:nvSpPr>
        <xdr:spPr>
          <a:xfrm>
            <a:off x="284653" y="545968"/>
            <a:ext cx="5390073" cy="5247137"/>
          </a:xfrm>
          <a:prstGeom prst="blockArc">
            <a:avLst>
              <a:gd name="adj1" fmla="val 3102053"/>
              <a:gd name="adj2" fmla="val 7829091"/>
              <a:gd name="adj3" fmla="val 6136"/>
            </a:avLst>
          </a:prstGeom>
          <a:solidFill>
            <a:srgbClr val="5CBFD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CH" sz="1100">
              <a:solidFill>
                <a:schemeClr val="tx1"/>
              </a:solidFill>
            </a:endParaRPr>
          </a:p>
        </xdr:txBody>
      </xdr:sp>
      <xdr:sp macro="" textlink="">
        <xdr:nvSpPr>
          <xdr:cNvPr id="10" name="Arc plein 9">
            <a:extLst>
              <a:ext uri="{FF2B5EF4-FFF2-40B4-BE49-F238E27FC236}">
                <a16:creationId xmlns:a16="http://schemas.microsoft.com/office/drawing/2014/main" id="{00000000-0008-0000-2200-00000A000000}"/>
              </a:ext>
            </a:extLst>
          </xdr:cNvPr>
          <xdr:cNvSpPr/>
        </xdr:nvSpPr>
        <xdr:spPr>
          <a:xfrm>
            <a:off x="251459" y="477770"/>
            <a:ext cx="5351973" cy="5317239"/>
          </a:xfrm>
          <a:prstGeom prst="blockArc">
            <a:avLst>
              <a:gd name="adj1" fmla="val 7898326"/>
              <a:gd name="adj2" fmla="val 15749955"/>
              <a:gd name="adj3" fmla="val 6306"/>
            </a:avLst>
          </a:prstGeom>
          <a:solidFill>
            <a:srgbClr val="63BE7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CH" sz="1100">
              <a:solidFill>
                <a:schemeClr val="tx1"/>
              </a:solidFill>
            </a:endParaRPr>
          </a:p>
        </xdr:txBody>
      </xdr:sp>
      <xdr:sp macro="" textlink="">
        <xdr:nvSpPr>
          <xdr:cNvPr id="11" name="Arc plein 10">
            <a:extLst>
              <a:ext uri="{FF2B5EF4-FFF2-40B4-BE49-F238E27FC236}">
                <a16:creationId xmlns:a16="http://schemas.microsoft.com/office/drawing/2014/main" id="{00000000-0008-0000-2200-00000B000000}"/>
              </a:ext>
            </a:extLst>
          </xdr:cNvPr>
          <xdr:cNvSpPr/>
        </xdr:nvSpPr>
        <xdr:spPr>
          <a:xfrm>
            <a:off x="359217" y="495300"/>
            <a:ext cx="5325303" cy="5279138"/>
          </a:xfrm>
          <a:prstGeom prst="blockArc">
            <a:avLst>
              <a:gd name="adj1" fmla="val 18212240"/>
              <a:gd name="adj2" fmla="val 2961608"/>
              <a:gd name="adj3" fmla="val 6033"/>
            </a:avLst>
          </a:prstGeom>
          <a:solidFill>
            <a:srgbClr val="F8696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CH" sz="1100">
              <a:solidFill>
                <a:schemeClr val="tx1"/>
              </a:solidFill>
            </a:endParaRPr>
          </a:p>
        </xdr:txBody>
      </xdr:sp>
      <xdr:sp macro="" textlink="">
        <xdr:nvSpPr>
          <xdr:cNvPr id="12" name="Arc plein 11">
            <a:extLst>
              <a:ext uri="{FF2B5EF4-FFF2-40B4-BE49-F238E27FC236}">
                <a16:creationId xmlns:a16="http://schemas.microsoft.com/office/drawing/2014/main" id="{00000000-0008-0000-2200-00000C000000}"/>
              </a:ext>
            </a:extLst>
          </xdr:cNvPr>
          <xdr:cNvSpPr/>
        </xdr:nvSpPr>
        <xdr:spPr>
          <a:xfrm>
            <a:off x="269144" y="464820"/>
            <a:ext cx="5390073" cy="5247137"/>
          </a:xfrm>
          <a:prstGeom prst="blockArc">
            <a:avLst>
              <a:gd name="adj1" fmla="val 15843318"/>
              <a:gd name="adj2" fmla="val 18140411"/>
              <a:gd name="adj3" fmla="val 6092"/>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CH" sz="1100">
              <a:solidFill>
                <a:schemeClr val="tx1"/>
              </a:solidFill>
            </a:endParaRPr>
          </a:p>
        </xdr:txBody>
      </xdr:sp>
    </xdr:grpSp>
    <xdr:clientData/>
  </xdr:twoCellAnchor>
  <xdr:absoluteAnchor>
    <xdr:pos x="0" y="139513"/>
    <xdr:ext cx="8685678" cy="5692588"/>
    <xdr:graphicFrame macro="">
      <xdr:nvGraphicFramePr>
        <xdr:cNvPr id="2" name="Graphique 1">
          <a:extLst>
            <a:ext uri="{FF2B5EF4-FFF2-40B4-BE49-F238E27FC236}">
              <a16:creationId xmlns:a16="http://schemas.microsoft.com/office/drawing/2014/main" id="{00000000-0008-0000-22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xml><?xml version="1.0" encoding="utf-8"?>
<xdr:wsDr xmlns:xdr="http://schemas.openxmlformats.org/drawingml/2006/spreadsheetDrawing" xmlns:a="http://schemas.openxmlformats.org/drawingml/2006/main">
  <xdr:twoCellAnchor editAs="oneCell">
    <xdr:from>
      <xdr:col>0</xdr:col>
      <xdr:colOff>243840</xdr:colOff>
      <xdr:row>2</xdr:row>
      <xdr:rowOff>144780</xdr:rowOff>
    </xdr:from>
    <xdr:to>
      <xdr:col>7</xdr:col>
      <xdr:colOff>173356</xdr:colOff>
      <xdr:row>33</xdr:row>
      <xdr:rowOff>28574</xdr:rowOff>
    </xdr:to>
    <xdr:grpSp>
      <xdr:nvGrpSpPr>
        <xdr:cNvPr id="8" name="Groupe 7">
          <a:extLst>
            <a:ext uri="{FF2B5EF4-FFF2-40B4-BE49-F238E27FC236}">
              <a16:creationId xmlns:a16="http://schemas.microsoft.com/office/drawing/2014/main" id="{00000000-0008-0000-2300-000008000000}"/>
            </a:ext>
          </a:extLst>
        </xdr:cNvPr>
        <xdr:cNvGrpSpPr/>
      </xdr:nvGrpSpPr>
      <xdr:grpSpPr>
        <a:xfrm>
          <a:off x="243840" y="421005"/>
          <a:ext cx="5425441" cy="5427344"/>
          <a:chOff x="251459" y="464820"/>
          <a:chExt cx="5433061" cy="5330189"/>
        </a:xfrm>
      </xdr:grpSpPr>
      <xdr:sp macro="" textlink="">
        <xdr:nvSpPr>
          <xdr:cNvPr id="9" name="Arc plein 8">
            <a:extLst>
              <a:ext uri="{FF2B5EF4-FFF2-40B4-BE49-F238E27FC236}">
                <a16:creationId xmlns:a16="http://schemas.microsoft.com/office/drawing/2014/main" id="{00000000-0008-0000-2300-000009000000}"/>
              </a:ext>
            </a:extLst>
          </xdr:cNvPr>
          <xdr:cNvSpPr/>
        </xdr:nvSpPr>
        <xdr:spPr>
          <a:xfrm>
            <a:off x="284653" y="545968"/>
            <a:ext cx="5390073" cy="5247137"/>
          </a:xfrm>
          <a:prstGeom prst="blockArc">
            <a:avLst>
              <a:gd name="adj1" fmla="val 3102053"/>
              <a:gd name="adj2" fmla="val 7829091"/>
              <a:gd name="adj3" fmla="val 6136"/>
            </a:avLst>
          </a:prstGeom>
          <a:solidFill>
            <a:srgbClr val="5CBFD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CH" sz="1100">
              <a:solidFill>
                <a:schemeClr val="tx1"/>
              </a:solidFill>
            </a:endParaRPr>
          </a:p>
        </xdr:txBody>
      </xdr:sp>
      <xdr:sp macro="" textlink="">
        <xdr:nvSpPr>
          <xdr:cNvPr id="10" name="Arc plein 9">
            <a:extLst>
              <a:ext uri="{FF2B5EF4-FFF2-40B4-BE49-F238E27FC236}">
                <a16:creationId xmlns:a16="http://schemas.microsoft.com/office/drawing/2014/main" id="{00000000-0008-0000-2300-00000A000000}"/>
              </a:ext>
            </a:extLst>
          </xdr:cNvPr>
          <xdr:cNvSpPr/>
        </xdr:nvSpPr>
        <xdr:spPr>
          <a:xfrm>
            <a:off x="251459" y="477770"/>
            <a:ext cx="5351973" cy="5317239"/>
          </a:xfrm>
          <a:prstGeom prst="blockArc">
            <a:avLst>
              <a:gd name="adj1" fmla="val 7898326"/>
              <a:gd name="adj2" fmla="val 15749955"/>
              <a:gd name="adj3" fmla="val 6306"/>
            </a:avLst>
          </a:prstGeom>
          <a:solidFill>
            <a:srgbClr val="63BE7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CH" sz="1100">
              <a:solidFill>
                <a:schemeClr val="tx1"/>
              </a:solidFill>
            </a:endParaRPr>
          </a:p>
        </xdr:txBody>
      </xdr:sp>
      <xdr:sp macro="" textlink="">
        <xdr:nvSpPr>
          <xdr:cNvPr id="11" name="Arc plein 10">
            <a:extLst>
              <a:ext uri="{FF2B5EF4-FFF2-40B4-BE49-F238E27FC236}">
                <a16:creationId xmlns:a16="http://schemas.microsoft.com/office/drawing/2014/main" id="{00000000-0008-0000-2300-00000B000000}"/>
              </a:ext>
            </a:extLst>
          </xdr:cNvPr>
          <xdr:cNvSpPr/>
        </xdr:nvSpPr>
        <xdr:spPr>
          <a:xfrm>
            <a:off x="359217" y="495300"/>
            <a:ext cx="5325303" cy="5279138"/>
          </a:xfrm>
          <a:prstGeom prst="blockArc">
            <a:avLst>
              <a:gd name="adj1" fmla="val 18212240"/>
              <a:gd name="adj2" fmla="val 2961608"/>
              <a:gd name="adj3" fmla="val 6033"/>
            </a:avLst>
          </a:prstGeom>
          <a:solidFill>
            <a:srgbClr val="F8696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CH" sz="1100">
              <a:solidFill>
                <a:schemeClr val="tx1"/>
              </a:solidFill>
            </a:endParaRPr>
          </a:p>
        </xdr:txBody>
      </xdr:sp>
      <xdr:sp macro="" textlink="">
        <xdr:nvSpPr>
          <xdr:cNvPr id="12" name="Arc plein 11">
            <a:extLst>
              <a:ext uri="{FF2B5EF4-FFF2-40B4-BE49-F238E27FC236}">
                <a16:creationId xmlns:a16="http://schemas.microsoft.com/office/drawing/2014/main" id="{00000000-0008-0000-2300-00000C000000}"/>
              </a:ext>
            </a:extLst>
          </xdr:cNvPr>
          <xdr:cNvSpPr/>
        </xdr:nvSpPr>
        <xdr:spPr>
          <a:xfrm>
            <a:off x="269144" y="464820"/>
            <a:ext cx="5390073" cy="5247137"/>
          </a:xfrm>
          <a:prstGeom prst="blockArc">
            <a:avLst>
              <a:gd name="adj1" fmla="val 15843318"/>
              <a:gd name="adj2" fmla="val 18140411"/>
              <a:gd name="adj3" fmla="val 6092"/>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CH" sz="1100">
              <a:solidFill>
                <a:schemeClr val="tx1"/>
              </a:solidFill>
            </a:endParaRPr>
          </a:p>
        </xdr:txBody>
      </xdr:sp>
    </xdr:grpSp>
    <xdr:clientData/>
  </xdr:twoCellAnchor>
  <xdr:absoluteAnchor>
    <xdr:pos x="28575" y="114300"/>
    <xdr:ext cx="8685678" cy="5736851"/>
    <xdr:graphicFrame macro="">
      <xdr:nvGraphicFramePr>
        <xdr:cNvPr id="2" name="Graphique 1">
          <a:extLst>
            <a:ext uri="{FF2B5EF4-FFF2-40B4-BE49-F238E27FC236}">
              <a16:creationId xmlns:a16="http://schemas.microsoft.com/office/drawing/2014/main" id="{00000000-0008-0000-23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5.xml><?xml version="1.0" encoding="utf-8"?>
<xdr:wsDr xmlns:xdr="http://schemas.openxmlformats.org/drawingml/2006/spreadsheetDrawing" xmlns:a="http://schemas.openxmlformats.org/drawingml/2006/main">
  <xdr:twoCellAnchor>
    <xdr:from>
      <xdr:col>0</xdr:col>
      <xdr:colOff>952500</xdr:colOff>
      <xdr:row>0</xdr:row>
      <xdr:rowOff>67236</xdr:rowOff>
    </xdr:from>
    <xdr:to>
      <xdr:col>9</xdr:col>
      <xdr:colOff>598714</xdr:colOff>
      <xdr:row>18</xdr:row>
      <xdr:rowOff>95250</xdr:rowOff>
    </xdr:to>
    <xdr:graphicFrame macro="">
      <xdr:nvGraphicFramePr>
        <xdr:cNvPr id="4" name="Graphique 3">
          <a:extLst>
            <a:ext uri="{FF2B5EF4-FFF2-40B4-BE49-F238E27FC236}">
              <a16:creationId xmlns:a16="http://schemas.microsoft.com/office/drawing/2014/main" id="{00000000-0008-0000-24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672353</xdr:colOff>
      <xdr:row>21</xdr:row>
      <xdr:rowOff>0</xdr:rowOff>
    </xdr:from>
    <xdr:to>
      <xdr:col>6</xdr:col>
      <xdr:colOff>739588</xdr:colOff>
      <xdr:row>21</xdr:row>
      <xdr:rowOff>156883</xdr:rowOff>
    </xdr:to>
    <xdr:sp macro="" textlink="">
      <xdr:nvSpPr>
        <xdr:cNvPr id="2" name="Rectangle 1">
          <a:extLst>
            <a:ext uri="{FF2B5EF4-FFF2-40B4-BE49-F238E27FC236}">
              <a16:creationId xmlns:a16="http://schemas.microsoft.com/office/drawing/2014/main" id="{00000000-0008-0000-2400-000002000000}"/>
            </a:ext>
          </a:extLst>
        </xdr:cNvPr>
        <xdr:cNvSpPr/>
      </xdr:nvSpPr>
      <xdr:spPr>
        <a:xfrm>
          <a:off x="11463618" y="3966882"/>
          <a:ext cx="67235" cy="156883"/>
        </a:xfrm>
        <a:prstGeom prst="rect">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CH" sz="1100"/>
        </a:p>
      </xdr:txBody>
    </xdr:sp>
    <xdr:clientData/>
  </xdr:twoCellAnchor>
  <xdr:twoCellAnchor>
    <xdr:from>
      <xdr:col>6</xdr:col>
      <xdr:colOff>664202</xdr:colOff>
      <xdr:row>22</xdr:row>
      <xdr:rowOff>22412</xdr:rowOff>
    </xdr:from>
    <xdr:to>
      <xdr:col>6</xdr:col>
      <xdr:colOff>725325</xdr:colOff>
      <xdr:row>23</xdr:row>
      <xdr:rowOff>11207</xdr:rowOff>
    </xdr:to>
    <xdr:sp macro="" textlink="">
      <xdr:nvSpPr>
        <xdr:cNvPr id="5" name="Rectangle 4">
          <a:extLst>
            <a:ext uri="{FF2B5EF4-FFF2-40B4-BE49-F238E27FC236}">
              <a16:creationId xmlns:a16="http://schemas.microsoft.com/office/drawing/2014/main" id="{00000000-0008-0000-2400-000005000000}"/>
            </a:ext>
          </a:extLst>
        </xdr:cNvPr>
        <xdr:cNvSpPr/>
      </xdr:nvSpPr>
      <xdr:spPr>
        <a:xfrm>
          <a:off x="11455467" y="4157383"/>
          <a:ext cx="61123" cy="156883"/>
        </a:xfrm>
        <a:prstGeom prst="rect">
          <a:avLst/>
        </a:prstGeom>
        <a:noFill/>
        <a:ln w="15875">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CH" sz="1100"/>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vmlDrawing" Target="../drawings/vmlDrawing22.v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vmlDrawing" Target="../drawings/vmlDrawing23.v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24.v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vmlDrawing" Target="../drawings/vmlDrawing25.v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vmlDrawing" Target="../drawings/vmlDrawing26.v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vmlDrawing" Target="../drawings/vmlDrawing27.v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vmlDrawing" Target="../drawings/vmlDrawing28.v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vmlDrawing" Target="../drawings/vmlDrawing29.v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vmlDrawing" Target="../drawings/vmlDrawing30.v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vmlDrawing" Target="../drawings/vmlDrawing3.vml"/><Relationship Id="rId7" Type="http://schemas.openxmlformats.org/officeDocument/2006/relationships/ctrlProp" Target="../ctrlProps/ctrlProp3.xml"/><Relationship Id="rId2" Type="http://schemas.openxmlformats.org/officeDocument/2006/relationships/drawing" Target="../drawings/drawing1.xml"/><Relationship Id="rId1" Type="http://schemas.openxmlformats.org/officeDocument/2006/relationships/printerSettings" Target="../printerSettings/printerSettings3.bin"/><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4.vml"/></Relationships>
</file>

<file path=xl/worksheets/_rels/sheet30.xml.rels><?xml version="1.0" encoding="UTF-8" standalone="yes"?>
<Relationships xmlns="http://schemas.openxmlformats.org/package/2006/relationships"><Relationship Id="rId2" Type="http://schemas.openxmlformats.org/officeDocument/2006/relationships/vmlDrawing" Target="../drawings/vmlDrawing31.v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vmlDrawing" Target="../drawings/vmlDrawing32.v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vmlDrawing" Target="../drawings/vmlDrawing33.v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vmlDrawing" Target="../drawings/vmlDrawing34.v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3" Type="http://schemas.openxmlformats.org/officeDocument/2006/relationships/vmlDrawing" Target="../drawings/vmlDrawing35.vml"/><Relationship Id="rId2" Type="http://schemas.openxmlformats.org/officeDocument/2006/relationships/drawing" Target="../drawings/drawing2.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3" Type="http://schemas.openxmlformats.org/officeDocument/2006/relationships/vmlDrawing" Target="../drawings/vmlDrawing36.vml"/><Relationship Id="rId2" Type="http://schemas.openxmlformats.org/officeDocument/2006/relationships/drawing" Target="../drawings/drawing3.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3" Type="http://schemas.openxmlformats.org/officeDocument/2006/relationships/vmlDrawing" Target="../drawings/vmlDrawing37.vml"/><Relationship Id="rId2" Type="http://schemas.openxmlformats.org/officeDocument/2006/relationships/drawing" Target="../drawings/drawing4.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3" Type="http://schemas.openxmlformats.org/officeDocument/2006/relationships/vmlDrawing" Target="../drawings/vmlDrawing38.vml"/><Relationship Id="rId2" Type="http://schemas.openxmlformats.org/officeDocument/2006/relationships/drawing" Target="../drawings/drawing5.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vmlDrawing" Target="../drawings/vmlDrawing39.vml"/><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tabColor theme="0"/>
  </sheetPr>
  <dimension ref="A1:I24"/>
  <sheetViews>
    <sheetView showGridLines="0" zoomScaleNormal="100" zoomScaleSheetLayoutView="100" workbookViewId="0">
      <selection activeCell="B12" sqref="B12"/>
    </sheetView>
  </sheetViews>
  <sheetFormatPr baseColWidth="10" defaultColWidth="8.85546875" defaultRowHeight="15" x14ac:dyDescent="0.25"/>
  <cols>
    <col min="1" max="1" width="20.28515625" style="20" customWidth="1"/>
    <col min="3" max="3" width="19" customWidth="1"/>
  </cols>
  <sheetData>
    <row r="1" spans="1:9" s="1" customFormat="1" ht="48.75" customHeight="1" x14ac:dyDescent="0.25">
      <c r="A1" s="384" t="s">
        <v>361</v>
      </c>
      <c r="B1" s="384"/>
      <c r="C1" s="384"/>
      <c r="D1" s="384"/>
      <c r="E1" s="384"/>
      <c r="F1" s="384"/>
      <c r="G1" s="384"/>
    </row>
    <row r="2" spans="1:9" s="1" customFormat="1" ht="54" customHeight="1" x14ac:dyDescent="0.25">
      <c r="A2" s="385" t="s">
        <v>354</v>
      </c>
      <c r="B2" s="385"/>
      <c r="C2" s="385"/>
      <c r="D2" s="385"/>
      <c r="E2" s="385"/>
      <c r="F2" s="385"/>
      <c r="G2" s="385"/>
    </row>
    <row r="3" spans="1:9" s="1" customFormat="1" ht="193.5" customHeight="1" x14ac:dyDescent="0.25">
      <c r="A3" s="384" t="s">
        <v>363</v>
      </c>
      <c r="B3" s="384"/>
      <c r="C3" s="384"/>
      <c r="D3" s="384"/>
      <c r="E3" s="384"/>
      <c r="F3" s="384"/>
      <c r="G3" s="384"/>
    </row>
    <row r="4" spans="1:9" s="1" customFormat="1" ht="30.75" customHeight="1" x14ac:dyDescent="0.25">
      <c r="A4" s="384" t="s">
        <v>348</v>
      </c>
      <c r="B4" s="384"/>
      <c r="C4" s="384"/>
      <c r="D4" s="384"/>
      <c r="E4" s="384"/>
      <c r="F4" s="384"/>
      <c r="G4" s="384"/>
    </row>
    <row r="5" spans="1:9" s="1" customFormat="1" ht="48.75" customHeight="1" x14ac:dyDescent="0.25">
      <c r="A5" s="384" t="s">
        <v>323</v>
      </c>
      <c r="B5" s="384"/>
      <c r="C5" s="384"/>
      <c r="D5" s="384"/>
      <c r="E5" s="384"/>
      <c r="F5" s="384"/>
      <c r="G5" s="384"/>
    </row>
    <row r="6" spans="1:9" s="1" customFormat="1" ht="53.25" customHeight="1" x14ac:dyDescent="0.25">
      <c r="A6" s="384" t="s">
        <v>337</v>
      </c>
      <c r="B6" s="384"/>
      <c r="C6" s="384"/>
      <c r="D6" s="384"/>
      <c r="E6" s="384"/>
      <c r="F6" s="384"/>
      <c r="G6" s="384"/>
    </row>
    <row r="7" spans="1:9" s="1" customFormat="1" ht="29.25" customHeight="1" x14ac:dyDescent="0.25">
      <c r="A7" s="384" t="s">
        <v>356</v>
      </c>
      <c r="B7" s="384"/>
      <c r="C7" s="384"/>
      <c r="D7" s="384"/>
      <c r="E7" s="384"/>
      <c r="F7" s="384"/>
      <c r="G7" s="384"/>
    </row>
    <row r="8" spans="1:9" s="1" customFormat="1" ht="8.25" customHeight="1" x14ac:dyDescent="0.25">
      <c r="A8" s="134"/>
      <c r="B8" s="28"/>
    </row>
    <row r="9" spans="1:9" s="63" customFormat="1" ht="16.5" x14ac:dyDescent="0.25">
      <c r="A9" s="133" t="s">
        <v>291</v>
      </c>
    </row>
    <row r="10" spans="1:9" ht="6" customHeight="1" x14ac:dyDescent="0.25">
      <c r="B10" s="132"/>
      <c r="C10" s="132"/>
      <c r="D10" s="132"/>
      <c r="E10" s="132"/>
      <c r="F10" s="132"/>
      <c r="G10" s="132"/>
    </row>
    <row r="11" spans="1:9" ht="16.5" x14ac:dyDescent="0.25">
      <c r="A11" s="63" t="s">
        <v>292</v>
      </c>
      <c r="B11" s="63"/>
      <c r="C11" s="245" t="s">
        <v>293</v>
      </c>
      <c r="D11" s="246"/>
      <c r="E11" s="132"/>
      <c r="F11" s="132"/>
      <c r="G11" s="132"/>
    </row>
    <row r="12" spans="1:9" ht="16.5" x14ac:dyDescent="0.3">
      <c r="A12" s="63" t="s">
        <v>364</v>
      </c>
      <c r="B12" s="129" t="s">
        <v>288</v>
      </c>
      <c r="C12" s="245" t="s">
        <v>122</v>
      </c>
      <c r="D12" s="247"/>
      <c r="E12" s="132"/>
      <c r="F12" s="132"/>
      <c r="G12" s="132"/>
      <c r="H12" s="68"/>
      <c r="I12" s="68"/>
    </row>
    <row r="13" spans="1:9" ht="9" customHeight="1" x14ac:dyDescent="0.25">
      <c r="A13" s="63"/>
      <c r="B13" s="63"/>
      <c r="C13" s="63"/>
      <c r="D13" s="63"/>
      <c r="E13" s="63"/>
      <c r="F13" s="63"/>
      <c r="G13" s="63"/>
      <c r="H13" s="63"/>
      <c r="I13" s="63"/>
    </row>
    <row r="14" spans="1:9" s="1" customFormat="1" ht="15" customHeight="1" x14ac:dyDescent="0.25">
      <c r="A14" s="383" t="s">
        <v>360</v>
      </c>
      <c r="B14" s="383"/>
      <c r="C14" s="383"/>
      <c r="D14" s="383"/>
      <c r="E14" s="383"/>
      <c r="F14" s="383"/>
      <c r="G14" s="383"/>
      <c r="H14" s="63"/>
      <c r="I14" s="63"/>
    </row>
    <row r="15" spans="1:9" s="1" customFormat="1" ht="6" customHeight="1" x14ac:dyDescent="0.3">
      <c r="A15" s="75"/>
      <c r="B15" s="26"/>
      <c r="C15" s="63"/>
      <c r="D15" s="63"/>
      <c r="E15" s="63"/>
      <c r="F15" s="63"/>
      <c r="G15" s="63"/>
      <c r="H15" s="63"/>
      <c r="I15" s="63"/>
    </row>
    <row r="16" spans="1:9" ht="18" customHeight="1" x14ac:dyDescent="0.25">
      <c r="A16" s="248" t="s">
        <v>143</v>
      </c>
      <c r="B16" s="251">
        <v>2</v>
      </c>
      <c r="C16" s="63"/>
      <c r="D16" s="63"/>
      <c r="E16" s="63"/>
      <c r="F16" s="63"/>
      <c r="G16" s="63"/>
      <c r="H16" s="63"/>
      <c r="I16" s="63"/>
    </row>
    <row r="17" spans="1:7" ht="18" customHeight="1" x14ac:dyDescent="0.25">
      <c r="A17" s="249" t="s">
        <v>144</v>
      </c>
      <c r="B17" s="252">
        <v>1</v>
      </c>
      <c r="C17" s="63"/>
      <c r="D17" s="63"/>
      <c r="E17" s="63"/>
      <c r="F17" s="63"/>
      <c r="G17" s="63"/>
    </row>
    <row r="18" spans="1:7" ht="18" customHeight="1" x14ac:dyDescent="0.25">
      <c r="A18" s="250" t="s">
        <v>145</v>
      </c>
      <c r="B18" s="253">
        <v>0</v>
      </c>
      <c r="C18" s="63"/>
      <c r="D18" s="63"/>
      <c r="E18" s="63"/>
      <c r="F18" s="63"/>
      <c r="G18" s="63"/>
    </row>
    <row r="19" spans="1:7" ht="6" customHeight="1" x14ac:dyDescent="0.25">
      <c r="A19" s="63"/>
      <c r="B19" s="63"/>
      <c r="C19" s="63"/>
      <c r="D19" s="63"/>
      <c r="E19" s="63"/>
      <c r="F19" s="63"/>
      <c r="G19" s="63"/>
    </row>
    <row r="20" spans="1:7" ht="16.5" x14ac:dyDescent="0.3">
      <c r="A20" s="131" t="s">
        <v>194</v>
      </c>
      <c r="B20" s="117"/>
      <c r="C20" s="46"/>
      <c r="D20" s="46"/>
      <c r="E20" s="46"/>
      <c r="F20" s="46"/>
      <c r="G20" s="46"/>
    </row>
    <row r="21" spans="1:7" ht="84" customHeight="1" x14ac:dyDescent="0.25">
      <c r="A21" s="382" t="s">
        <v>195</v>
      </c>
      <c r="B21" s="382"/>
      <c r="C21" s="382"/>
      <c r="D21" s="382"/>
      <c r="E21" s="382"/>
      <c r="F21" s="382"/>
      <c r="G21" s="382"/>
    </row>
    <row r="22" spans="1:7" x14ac:dyDescent="0.25">
      <c r="A22" s="63"/>
      <c r="B22" s="63"/>
      <c r="C22" s="63"/>
      <c r="D22" s="63"/>
      <c r="E22" s="63"/>
      <c r="F22" s="63"/>
      <c r="G22" s="63"/>
    </row>
    <row r="23" spans="1:7" x14ac:dyDescent="0.25">
      <c r="A23" s="63"/>
      <c r="B23" s="63"/>
      <c r="C23" s="63"/>
      <c r="D23" s="63"/>
      <c r="E23" s="63"/>
      <c r="F23" s="63"/>
      <c r="G23" s="63"/>
    </row>
    <row r="24" spans="1:7" x14ac:dyDescent="0.25">
      <c r="A24" s="63"/>
      <c r="B24" s="63"/>
      <c r="C24" s="63"/>
      <c r="D24" s="63"/>
      <c r="E24" s="63"/>
      <c r="F24" s="63"/>
      <c r="G24" s="63"/>
    </row>
  </sheetData>
  <sheetProtection algorithmName="SHA-512" hashValue="7s8TqHF7zaeNFr5Ml7AAYD2Hq2J8TctC6rXgUck/+XN+QxE8KuLu+C1NuvjuWxPaJ9qmHHPocyX9E0OZ7r6KCA==" saltValue="2v2Q4tg4HaunhUJZa+TiRQ==" spinCount="100000" sheet="1" formatColumns="0" formatRows="0"/>
  <mergeCells count="9">
    <mergeCell ref="A21:G21"/>
    <mergeCell ref="A14:G14"/>
    <mergeCell ref="A1:G1"/>
    <mergeCell ref="A3:G3"/>
    <mergeCell ref="A5:G5"/>
    <mergeCell ref="A6:G6"/>
    <mergeCell ref="A7:G7"/>
    <mergeCell ref="A4:G4"/>
    <mergeCell ref="A2:G2"/>
  </mergeCells>
  <printOptions horizontalCentered="1" verticalCentered="1"/>
  <pageMargins left="0.70866141732283472" right="0.70866141732283472" top="1.4334374999999999" bottom="0.74803149606299213" header="0.31496062992125984" footer="0.31496062992125984"/>
  <pageSetup paperSize="9" scale="99" orientation="portrait" r:id="rId1"/>
  <headerFooter>
    <oddHeader>&amp;L&amp;"Arial Narrow,Normal"&amp;9Outil d'évaluation V1.0&amp;C&amp;"Arial Narrow,Gras"&amp;14
Analyse des critères
Résultats valeurs effectives&amp;R&amp;"Arial Narrow,Normal"&amp;G</oddHeader>
    <oddFooter>&amp;L&amp;"Arial Narrow,Normal"&amp;8&amp;F&amp;C&amp;"Arial Narrow,Normal"&amp;8&amp;P/&amp;N&amp;R&amp;"Arial Narrow,Normal"&amp;8&amp;D</oddFooter>
  </headerFooter>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D05ED9-EEC1-4891-B2E9-A0BB5CB3B07A}">
  <sheetPr>
    <tabColor rgb="FFDF2626"/>
  </sheetPr>
  <dimension ref="A1:Q12"/>
  <sheetViews>
    <sheetView zoomScaleNormal="100" workbookViewId="0"/>
  </sheetViews>
  <sheetFormatPr baseColWidth="10" defaultColWidth="11.42578125" defaultRowHeight="16.5" x14ac:dyDescent="0.3"/>
  <cols>
    <col min="1" max="2" width="2.42578125" style="27" customWidth="1"/>
    <col min="3" max="3" width="21.28515625" style="27" customWidth="1"/>
    <col min="4" max="4" width="8.28515625" style="27" customWidth="1"/>
    <col min="5" max="6" width="7.42578125" style="27" customWidth="1"/>
    <col min="7" max="9" width="5.7109375" style="27" customWidth="1"/>
    <col min="10" max="10" width="15.140625" style="25" customWidth="1"/>
    <col min="11" max="11" width="4.28515625" style="25" customWidth="1"/>
    <col min="12" max="12" width="35.28515625" style="25" customWidth="1"/>
    <col min="13" max="13" width="25.42578125" style="25" customWidth="1"/>
    <col min="14" max="14" width="11.140625" style="26" customWidth="1"/>
    <col min="15" max="15" width="6.140625" style="26" customWidth="1"/>
    <col min="16" max="16" width="14.7109375" style="26" customWidth="1"/>
    <col min="17" max="17" width="14.7109375" style="25" customWidth="1"/>
    <col min="18" max="16384" width="11.42578125" style="25"/>
  </cols>
  <sheetData>
    <row r="1" spans="1:17" x14ac:dyDescent="0.3">
      <c r="A1" s="10"/>
      <c r="B1" s="10"/>
      <c r="C1" s="10"/>
      <c r="D1" s="10"/>
      <c r="E1" s="10"/>
      <c r="F1" s="10"/>
      <c r="G1" s="3"/>
      <c r="H1" s="3"/>
      <c r="I1" s="3"/>
      <c r="J1" s="4"/>
      <c r="N1" s="75" t="s">
        <v>89</v>
      </c>
    </row>
    <row r="2" spans="1:17" ht="18" customHeight="1" x14ac:dyDescent="0.3">
      <c r="A2" s="503" t="s">
        <v>31</v>
      </c>
      <c r="B2" s="504"/>
      <c r="C2" s="504"/>
      <c r="D2" s="504"/>
      <c r="E2" s="504"/>
      <c r="F2" s="504"/>
      <c r="G2" s="504"/>
      <c r="H2" s="504"/>
      <c r="I2" s="504"/>
      <c r="J2" s="504"/>
      <c r="K2" s="505" t="s">
        <v>30</v>
      </c>
      <c r="L2" s="506"/>
      <c r="N2" s="72" t="s">
        <v>143</v>
      </c>
      <c r="O2" s="254">
        <v>2</v>
      </c>
    </row>
    <row r="3" spans="1:17" x14ac:dyDescent="0.3">
      <c r="A3" s="6"/>
      <c r="B3" s="7"/>
      <c r="C3" s="7"/>
      <c r="D3" s="7"/>
      <c r="E3" s="7"/>
      <c r="F3" s="7"/>
      <c r="G3" s="8"/>
      <c r="H3" s="8"/>
      <c r="I3" s="8"/>
      <c r="J3" s="9"/>
      <c r="N3" s="73" t="s">
        <v>144</v>
      </c>
      <c r="O3" s="255">
        <v>1</v>
      </c>
    </row>
    <row r="4" spans="1:17" ht="15" customHeight="1" x14ac:dyDescent="0.3">
      <c r="A4" s="10"/>
      <c r="B4" s="7"/>
      <c r="C4" s="514" t="s">
        <v>77</v>
      </c>
      <c r="D4" s="515"/>
      <c r="E4" s="516"/>
      <c r="F4" s="515"/>
      <c r="G4" s="515"/>
      <c r="H4" s="515"/>
      <c r="I4" s="515"/>
      <c r="J4" s="515"/>
      <c r="K4" s="515"/>
      <c r="L4" s="517"/>
      <c r="N4" s="74" t="s">
        <v>145</v>
      </c>
      <c r="O4" s="256">
        <v>0</v>
      </c>
    </row>
    <row r="5" spans="1:17" ht="17.25" thickBot="1" x14ac:dyDescent="0.35">
      <c r="A5" s="10"/>
      <c r="B5" s="7"/>
      <c r="C5" s="7"/>
      <c r="D5" s="7"/>
      <c r="E5" s="7"/>
      <c r="F5" s="7"/>
      <c r="G5" s="8"/>
      <c r="H5" s="8"/>
      <c r="I5" s="8"/>
      <c r="J5" s="11"/>
    </row>
    <row r="6" spans="1:17" ht="24.75" customHeight="1" x14ac:dyDescent="0.3">
      <c r="A6" s="10"/>
      <c r="B6" s="12"/>
      <c r="C6" s="162" t="s">
        <v>122</v>
      </c>
      <c r="D6" s="163" t="s">
        <v>74</v>
      </c>
      <c r="E6" s="164" t="s">
        <v>290</v>
      </c>
      <c r="F6" s="162" t="s">
        <v>87</v>
      </c>
      <c r="G6" s="511" t="s">
        <v>86</v>
      </c>
      <c r="H6" s="509"/>
      <c r="I6" s="509"/>
      <c r="J6" s="509"/>
      <c r="K6" s="509"/>
      <c r="L6" s="512"/>
      <c r="M6" s="162" t="s">
        <v>207</v>
      </c>
      <c r="N6" s="513" t="s">
        <v>206</v>
      </c>
      <c r="O6" s="513"/>
      <c r="P6" s="513"/>
      <c r="Q6" s="513"/>
    </row>
    <row r="7" spans="1:17" ht="30" customHeight="1" x14ac:dyDescent="0.3">
      <c r="A7" s="10"/>
      <c r="B7" s="12">
        <v>1</v>
      </c>
      <c r="C7" s="67" t="s">
        <v>159</v>
      </c>
      <c r="D7" s="296" t="s">
        <v>288</v>
      </c>
      <c r="E7" s="297"/>
      <c r="F7" s="301"/>
      <c r="G7" s="486"/>
      <c r="H7" s="487"/>
      <c r="I7" s="487"/>
      <c r="J7" s="487"/>
      <c r="K7" s="487"/>
      <c r="L7" s="488"/>
      <c r="M7" s="21"/>
      <c r="N7" s="485"/>
      <c r="O7" s="485"/>
      <c r="P7" s="485"/>
      <c r="Q7" s="485"/>
    </row>
    <row r="8" spans="1:17" ht="30" customHeight="1" thickBot="1" x14ac:dyDescent="0.35">
      <c r="A8" s="10"/>
      <c r="B8" s="12">
        <v>2</v>
      </c>
      <c r="C8" s="67" t="s">
        <v>305</v>
      </c>
      <c r="D8" s="299" t="s">
        <v>288</v>
      </c>
      <c r="E8" s="300"/>
      <c r="F8" s="301"/>
      <c r="G8" s="486"/>
      <c r="H8" s="487"/>
      <c r="I8" s="487"/>
      <c r="J8" s="487"/>
      <c r="K8" s="487"/>
      <c r="L8" s="488"/>
      <c r="M8" s="21"/>
      <c r="N8" s="485"/>
      <c r="O8" s="485"/>
      <c r="P8" s="485"/>
      <c r="Q8" s="485"/>
    </row>
    <row r="9" spans="1:17" x14ac:dyDescent="0.3">
      <c r="B9" s="12"/>
      <c r="C9" s="15" t="s">
        <v>0</v>
      </c>
      <c r="D9" s="2"/>
      <c r="E9" s="71"/>
      <c r="F9" s="71">
        <f>IF(OR(D7="X",D7="x"),F7,0)+IF(OR(D8="X",D8="x"),F8,0)</f>
        <v>0</v>
      </c>
      <c r="G9" s="368" t="s">
        <v>88</v>
      </c>
      <c r="H9" s="2">
        <f>2*(COUNTIF(D7:D8,"X"))</f>
        <v>4</v>
      </c>
      <c r="I9" s="16" t="s">
        <v>92</v>
      </c>
      <c r="J9" s="17" t="s">
        <v>91</v>
      </c>
      <c r="K9" s="18">
        <f xml:space="preserve"> 2*ROWS(F7:F8)</f>
        <v>4</v>
      </c>
      <c r="L9" s="19" t="s">
        <v>93</v>
      </c>
    </row>
    <row r="10" spans="1:17" x14ac:dyDescent="0.3">
      <c r="B10" s="12"/>
    </row>
    <row r="12" spans="1:17" x14ac:dyDescent="0.3">
      <c r="F12" s="76"/>
      <c r="H12" s="76"/>
      <c r="I12" s="76"/>
    </row>
  </sheetData>
  <sheetProtection algorithmName="SHA-512" hashValue="bdKeS/PmxIqZukR9brmUL/ikYwyuY732WBDnlHiQtyszDggczafQPRdhin0WqAhUHIeo0SUyCAnzbnHY5mF6WA==" saltValue="qvFSX+NLMgMn7tD+fuDZNQ==" spinCount="100000" sheet="1" objects="1" scenarios="1" formatColumns="0" formatRows="0"/>
  <dataConsolidate/>
  <mergeCells count="9">
    <mergeCell ref="G8:L8"/>
    <mergeCell ref="N8:Q8"/>
    <mergeCell ref="A2:J2"/>
    <mergeCell ref="K2:L2"/>
    <mergeCell ref="C4:L4"/>
    <mergeCell ref="G6:L6"/>
    <mergeCell ref="N6:Q6"/>
    <mergeCell ref="G7:L7"/>
    <mergeCell ref="N7:Q7"/>
  </mergeCells>
  <conditionalFormatting sqref="E7:F8">
    <cfRule type="colorScale" priority="1">
      <colorScale>
        <cfvo type="num" val="$O$4"/>
        <cfvo type="num" val="$O$3"/>
        <cfvo type="num" val="$O$2"/>
        <color rgb="FFF8696B"/>
        <color rgb="FFFFEB84"/>
        <color rgb="FF63BE7B"/>
      </colorScale>
    </cfRule>
  </conditionalFormatting>
  <dataValidations disablePrompts="1" count="2">
    <dataValidation type="list" allowBlank="1" showInputMessage="1" showErrorMessage="1" sqref="E7:F8" xr:uid="{6F354B5A-D0E3-4E4D-9CAA-09EC7757DB36}">
      <formula1>$O$2:$O$4</formula1>
    </dataValidation>
    <dataValidation type="list" allowBlank="1" showInputMessage="1" showErrorMessage="1" sqref="D7:D8" xr:uid="{BE2607F6-1C9A-4648-A859-9120D7A7AE1C}">
      <formula1>"X"</formula1>
    </dataValidation>
  </dataValidations>
  <printOptions horizontalCentered="1" verticalCentered="1"/>
  <pageMargins left="0.70866141732283472" right="0.70866141732283472" top="1.5748031496062993" bottom="0.74803149606299213" header="0.31496062992125984" footer="0.31496062992125984"/>
  <pageSetup paperSize="8" scale="99" orientation="landscape" horizontalDpi="300" verticalDpi="300" r:id="rId1"/>
  <headerFooter>
    <oddHeader>&amp;L&amp;"Arial Narrow,Normal"&amp;9Bewertungstool V1.0&amp;R&amp;"Arial Narrow,Normal"&amp;G</oddHeader>
    <oddFooter>&amp;L&amp;"Arial Narrow,Normal"&amp;8&amp;F&amp;C&amp;"Arial Narrow,Normal"&amp;8&amp;P/&amp;N&amp;R&amp;"Arial Narrow,Normal"&amp;8&amp;D</oddFooter>
  </headerFooter>
  <legacyDrawingHF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222AF4-E344-46FB-BF66-75BA8704DBFB}">
  <sheetPr>
    <tabColor rgb="FFDF2626"/>
  </sheetPr>
  <dimension ref="A1:Q11"/>
  <sheetViews>
    <sheetView zoomScaleNormal="100" workbookViewId="0"/>
  </sheetViews>
  <sheetFormatPr baseColWidth="10" defaultColWidth="11.42578125" defaultRowHeight="16.5" x14ac:dyDescent="0.3"/>
  <cols>
    <col min="1" max="2" width="2.42578125" style="27" customWidth="1"/>
    <col min="3" max="3" width="21.28515625" style="27" customWidth="1"/>
    <col min="4" max="4" width="8.28515625" style="27" customWidth="1"/>
    <col min="5" max="6" width="7.42578125" style="27" customWidth="1"/>
    <col min="7" max="9" width="5.7109375" style="27" customWidth="1"/>
    <col min="10" max="10" width="15.140625" style="25" customWidth="1"/>
    <col min="11" max="11" width="4.28515625" style="25" customWidth="1"/>
    <col min="12" max="12" width="35.28515625" style="25" customWidth="1"/>
    <col min="13" max="13" width="25.42578125" style="25" customWidth="1"/>
    <col min="14" max="14" width="11.140625" style="26" customWidth="1"/>
    <col min="15" max="15" width="6.140625" style="26" customWidth="1"/>
    <col min="16" max="16" width="14.7109375" style="26" customWidth="1"/>
    <col min="17" max="17" width="14.7109375" style="25" customWidth="1"/>
    <col min="18" max="16384" width="11.42578125" style="25"/>
  </cols>
  <sheetData>
    <row r="1" spans="1:17" x14ac:dyDescent="0.3">
      <c r="A1" s="10"/>
      <c r="B1" s="10"/>
      <c r="C1" s="10"/>
      <c r="D1" s="10"/>
      <c r="E1" s="10"/>
      <c r="F1" s="10"/>
      <c r="G1" s="3"/>
      <c r="H1" s="3"/>
      <c r="I1" s="3"/>
      <c r="J1" s="4"/>
      <c r="N1" s="75" t="s">
        <v>89</v>
      </c>
    </row>
    <row r="2" spans="1:17" ht="18" customHeight="1" x14ac:dyDescent="0.3">
      <c r="A2" s="503" t="s">
        <v>33</v>
      </c>
      <c r="B2" s="504"/>
      <c r="C2" s="504"/>
      <c r="D2" s="504"/>
      <c r="E2" s="504"/>
      <c r="F2" s="504"/>
      <c r="G2" s="504"/>
      <c r="H2" s="504"/>
      <c r="I2" s="504"/>
      <c r="J2" s="504"/>
      <c r="K2" s="505" t="s">
        <v>32</v>
      </c>
      <c r="L2" s="506"/>
      <c r="N2" s="72" t="s">
        <v>143</v>
      </c>
      <c r="O2" s="254">
        <v>2</v>
      </c>
    </row>
    <row r="3" spans="1:17" x14ac:dyDescent="0.3">
      <c r="A3" s="6"/>
      <c r="B3" s="7"/>
      <c r="C3" s="7"/>
      <c r="D3" s="7"/>
      <c r="E3" s="7"/>
      <c r="F3" s="7"/>
      <c r="G3" s="8"/>
      <c r="H3" s="8"/>
      <c r="I3" s="8"/>
      <c r="J3" s="9"/>
      <c r="N3" s="73" t="s">
        <v>144</v>
      </c>
      <c r="O3" s="255">
        <v>1</v>
      </c>
    </row>
    <row r="4" spans="1:17" ht="15" customHeight="1" x14ac:dyDescent="0.3">
      <c r="A4" s="10"/>
      <c r="B4" s="7"/>
      <c r="C4" s="507" t="s">
        <v>78</v>
      </c>
      <c r="D4" s="508"/>
      <c r="E4" s="509"/>
      <c r="F4" s="508"/>
      <c r="G4" s="508"/>
      <c r="H4" s="508"/>
      <c r="I4" s="508"/>
      <c r="J4" s="508"/>
      <c r="K4" s="508"/>
      <c r="L4" s="510"/>
      <c r="N4" s="74" t="s">
        <v>145</v>
      </c>
      <c r="O4" s="256">
        <v>0</v>
      </c>
    </row>
    <row r="5" spans="1:17" ht="17.25" thickBot="1" x14ac:dyDescent="0.35">
      <c r="A5" s="10"/>
      <c r="B5" s="7"/>
      <c r="C5" s="7"/>
      <c r="D5" s="7"/>
      <c r="E5" s="7"/>
      <c r="F5" s="7"/>
      <c r="G5" s="8"/>
      <c r="H5" s="8"/>
      <c r="I5" s="8"/>
      <c r="J5" s="11"/>
    </row>
    <row r="6" spans="1:17" ht="24.75" customHeight="1" x14ac:dyDescent="0.3">
      <c r="A6" s="10"/>
      <c r="B6" s="12"/>
      <c r="C6" s="162" t="s">
        <v>122</v>
      </c>
      <c r="D6" s="163" t="s">
        <v>74</v>
      </c>
      <c r="E6" s="164" t="s">
        <v>290</v>
      </c>
      <c r="F6" s="162" t="s">
        <v>87</v>
      </c>
      <c r="G6" s="511" t="s">
        <v>86</v>
      </c>
      <c r="H6" s="509"/>
      <c r="I6" s="509"/>
      <c r="J6" s="509"/>
      <c r="K6" s="509"/>
      <c r="L6" s="512"/>
      <c r="M6" s="162" t="s">
        <v>207</v>
      </c>
      <c r="N6" s="513" t="s">
        <v>206</v>
      </c>
      <c r="O6" s="513"/>
      <c r="P6" s="513"/>
      <c r="Q6" s="513"/>
    </row>
    <row r="7" spans="1:17" ht="30" customHeight="1" thickBot="1" x14ac:dyDescent="0.35">
      <c r="A7" s="10"/>
      <c r="B7" s="12">
        <v>1</v>
      </c>
      <c r="C7" s="70" t="s">
        <v>33</v>
      </c>
      <c r="D7" s="299" t="s">
        <v>288</v>
      </c>
      <c r="E7" s="300"/>
      <c r="F7" s="301"/>
      <c r="G7" s="486"/>
      <c r="H7" s="487"/>
      <c r="I7" s="487"/>
      <c r="J7" s="487"/>
      <c r="K7" s="487"/>
      <c r="L7" s="488"/>
      <c r="M7" s="21"/>
      <c r="N7" s="485"/>
      <c r="O7" s="485"/>
      <c r="P7" s="485"/>
      <c r="Q7" s="485"/>
    </row>
    <row r="8" spans="1:17" x14ac:dyDescent="0.3">
      <c r="B8" s="12"/>
      <c r="C8" s="15" t="s">
        <v>0</v>
      </c>
      <c r="D8" s="92"/>
      <c r="E8" s="92"/>
      <c r="F8" s="71">
        <f>IF(OR(D7="X",D7="x"),F7,0)</f>
        <v>0</v>
      </c>
      <c r="G8" s="368" t="s">
        <v>88</v>
      </c>
      <c r="H8" s="2">
        <f>2*(COUNTIF(D7:D7,"X"))</f>
        <v>2</v>
      </c>
      <c r="I8" s="16" t="s">
        <v>92</v>
      </c>
      <c r="J8" s="17" t="s">
        <v>91</v>
      </c>
      <c r="K8" s="18">
        <f xml:space="preserve"> 2*ROWS(F7:F7)</f>
        <v>2</v>
      </c>
      <c r="L8" s="19" t="s">
        <v>93</v>
      </c>
    </row>
    <row r="9" spans="1:17" x14ac:dyDescent="0.3">
      <c r="B9" s="12"/>
    </row>
    <row r="11" spans="1:17" x14ac:dyDescent="0.3">
      <c r="F11" s="76"/>
      <c r="H11" s="76"/>
      <c r="I11" s="76"/>
    </row>
  </sheetData>
  <sheetProtection algorithmName="SHA-512" hashValue="4Oi7xhDGM39rHkZaTy4tSH/Awczp5m+YA+Ep8x27QzwS5H1kJQkXH39/AlV5SlkleetXAiwL1gwI7tZWOO5zgg==" saltValue="4ZxPzC3QVH5eTu9OjN+3Xg==" spinCount="100000" sheet="1" objects="1" scenarios="1" formatColumns="0" formatRows="0"/>
  <dataConsolidate/>
  <mergeCells count="7">
    <mergeCell ref="G7:L7"/>
    <mergeCell ref="N7:Q7"/>
    <mergeCell ref="A2:J2"/>
    <mergeCell ref="K2:L2"/>
    <mergeCell ref="C4:L4"/>
    <mergeCell ref="G6:L6"/>
    <mergeCell ref="N6:Q6"/>
  </mergeCells>
  <conditionalFormatting sqref="F7 E7">
    <cfRule type="colorScale" priority="1">
      <colorScale>
        <cfvo type="num" val="$O$4"/>
        <cfvo type="num" val="$O$3"/>
        <cfvo type="num" val="$O$2"/>
        <color rgb="FFF8696B"/>
        <color rgb="FFFFEB84"/>
        <color rgb="FF63BE7B"/>
      </colorScale>
    </cfRule>
  </conditionalFormatting>
  <dataValidations count="2">
    <dataValidation type="list" allowBlank="1" showInputMessage="1" showErrorMessage="1" sqref="E7:F7" xr:uid="{F1E1B4F9-FD41-4A1D-8935-37BE0F66C85B}">
      <formula1>$O$2:$O$4</formula1>
    </dataValidation>
    <dataValidation type="list" allowBlank="1" showInputMessage="1" showErrorMessage="1" sqref="D7" xr:uid="{BCD87AA6-1D41-4E67-8E4D-979333C91C9B}">
      <formula1>"X"</formula1>
    </dataValidation>
  </dataValidations>
  <printOptions horizontalCentered="1" verticalCentered="1"/>
  <pageMargins left="0.70866141732283472" right="0.70866141732283472" top="1.5748031496062993" bottom="0.74803149606299213" header="0.31496062992125984" footer="0.31496062992125984"/>
  <pageSetup paperSize="8" scale="99" orientation="landscape" horizontalDpi="300" verticalDpi="300" r:id="rId1"/>
  <headerFooter>
    <oddHeader>&amp;L&amp;"Arial Narrow,Normal"&amp;9Bewertungstool V1.0&amp;R&amp;"Arial Narrow,Normal"&amp;G</oddHeader>
    <oddFooter>&amp;L&amp;"Arial Narrow,Normal"&amp;8&amp;F&amp;C&amp;"Arial Narrow,Normal"&amp;8&amp;P/&amp;N&amp;R&amp;"Arial Narrow,Normal"&amp;8&amp;D</oddFooter>
  </headerFooter>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CDC555-9777-4207-9AD2-7085C9DAFDBC}">
  <sheetPr>
    <tabColor rgb="FFDF2626"/>
  </sheetPr>
  <dimension ref="A1:Q12"/>
  <sheetViews>
    <sheetView zoomScaleNormal="100" workbookViewId="0"/>
  </sheetViews>
  <sheetFormatPr baseColWidth="10" defaultColWidth="11.42578125" defaultRowHeight="16.5" x14ac:dyDescent="0.3"/>
  <cols>
    <col min="1" max="2" width="2.42578125" style="27" customWidth="1"/>
    <col min="3" max="3" width="21.28515625" style="27" customWidth="1"/>
    <col min="4" max="4" width="8.28515625" style="27" customWidth="1"/>
    <col min="5" max="6" width="7.42578125" style="27" customWidth="1"/>
    <col min="7" max="9" width="5.7109375" style="27" customWidth="1"/>
    <col min="10" max="10" width="15.140625" style="25" customWidth="1"/>
    <col min="11" max="11" width="4.28515625" style="25" customWidth="1"/>
    <col min="12" max="12" width="35.28515625" style="25" customWidth="1"/>
    <col min="13" max="13" width="25.42578125" style="25" customWidth="1"/>
    <col min="14" max="14" width="11.140625" style="26" customWidth="1"/>
    <col min="15" max="15" width="6.140625" style="26" customWidth="1"/>
    <col min="16" max="16" width="14.7109375" style="26" customWidth="1"/>
    <col min="17" max="17" width="14.7109375" style="25" customWidth="1"/>
    <col min="18" max="16384" width="11.42578125" style="25"/>
  </cols>
  <sheetData>
    <row r="1" spans="1:17" x14ac:dyDescent="0.3">
      <c r="A1" s="10"/>
      <c r="B1" s="10"/>
      <c r="C1" s="10"/>
      <c r="D1" s="10"/>
      <c r="E1" s="10"/>
      <c r="F1" s="10"/>
      <c r="G1" s="3"/>
      <c r="H1" s="3"/>
      <c r="I1" s="3"/>
      <c r="J1" s="4"/>
      <c r="N1" s="75" t="s">
        <v>89</v>
      </c>
    </row>
    <row r="2" spans="1:17" ht="18" customHeight="1" x14ac:dyDescent="0.3">
      <c r="A2" s="503" t="s">
        <v>35</v>
      </c>
      <c r="B2" s="504"/>
      <c r="C2" s="504"/>
      <c r="D2" s="504"/>
      <c r="E2" s="504"/>
      <c r="F2" s="504"/>
      <c r="G2" s="504"/>
      <c r="H2" s="504"/>
      <c r="I2" s="504"/>
      <c r="J2" s="504"/>
      <c r="K2" s="505" t="s">
        <v>34</v>
      </c>
      <c r="L2" s="506"/>
      <c r="N2" s="72" t="s">
        <v>143</v>
      </c>
      <c r="O2" s="254">
        <v>2</v>
      </c>
    </row>
    <row r="3" spans="1:17" x14ac:dyDescent="0.3">
      <c r="A3" s="6"/>
      <c r="B3" s="7"/>
      <c r="C3" s="7"/>
      <c r="D3" s="7"/>
      <c r="E3" s="7"/>
      <c r="F3" s="7"/>
      <c r="G3" s="8"/>
      <c r="H3" s="8"/>
      <c r="I3" s="8"/>
      <c r="J3" s="9"/>
      <c r="N3" s="73" t="s">
        <v>144</v>
      </c>
      <c r="O3" s="255">
        <v>1</v>
      </c>
    </row>
    <row r="4" spans="1:17" ht="15" customHeight="1" x14ac:dyDescent="0.3">
      <c r="A4" s="10"/>
      <c r="B4" s="7"/>
      <c r="C4" s="507" t="s">
        <v>79</v>
      </c>
      <c r="D4" s="508"/>
      <c r="E4" s="509"/>
      <c r="F4" s="508"/>
      <c r="G4" s="508"/>
      <c r="H4" s="508"/>
      <c r="I4" s="508"/>
      <c r="J4" s="508"/>
      <c r="K4" s="508"/>
      <c r="L4" s="510"/>
      <c r="N4" s="74" t="s">
        <v>145</v>
      </c>
      <c r="O4" s="256">
        <v>0</v>
      </c>
    </row>
    <row r="5" spans="1:17" ht="17.25" thickBot="1" x14ac:dyDescent="0.35">
      <c r="A5" s="10"/>
      <c r="B5" s="7"/>
      <c r="C5" s="7"/>
      <c r="D5" s="7"/>
      <c r="E5" s="7"/>
      <c r="F5" s="7"/>
      <c r="G5" s="8"/>
      <c r="H5" s="8"/>
      <c r="I5" s="8"/>
      <c r="J5" s="11"/>
    </row>
    <row r="6" spans="1:17" ht="24.75" customHeight="1" x14ac:dyDescent="0.3">
      <c r="A6" s="10"/>
      <c r="B6" s="12"/>
      <c r="C6" s="162" t="s">
        <v>122</v>
      </c>
      <c r="D6" s="163" t="s">
        <v>74</v>
      </c>
      <c r="E6" s="164" t="s">
        <v>290</v>
      </c>
      <c r="F6" s="162" t="s">
        <v>87</v>
      </c>
      <c r="G6" s="511" t="s">
        <v>86</v>
      </c>
      <c r="H6" s="509"/>
      <c r="I6" s="509"/>
      <c r="J6" s="509"/>
      <c r="K6" s="509"/>
      <c r="L6" s="512"/>
      <c r="M6" s="162" t="s">
        <v>207</v>
      </c>
      <c r="N6" s="513" t="s">
        <v>206</v>
      </c>
      <c r="O6" s="513"/>
      <c r="P6" s="513"/>
      <c r="Q6" s="513"/>
    </row>
    <row r="7" spans="1:17" ht="30" customHeight="1" x14ac:dyDescent="0.3">
      <c r="A7" s="10"/>
      <c r="B7" s="12">
        <v>1</v>
      </c>
      <c r="C7" s="67" t="s">
        <v>160</v>
      </c>
      <c r="D7" s="296" t="s">
        <v>288</v>
      </c>
      <c r="E7" s="297"/>
      <c r="F7" s="301"/>
      <c r="G7" s="486"/>
      <c r="H7" s="487"/>
      <c r="I7" s="487"/>
      <c r="J7" s="487"/>
      <c r="K7" s="487"/>
      <c r="L7" s="488"/>
      <c r="M7" s="21"/>
      <c r="N7" s="485"/>
      <c r="O7" s="485"/>
      <c r="P7" s="485"/>
      <c r="Q7" s="485"/>
    </row>
    <row r="8" spans="1:17" ht="30" customHeight="1" thickBot="1" x14ac:dyDescent="0.35">
      <c r="A8" s="10"/>
      <c r="B8" s="12">
        <v>2</v>
      </c>
      <c r="C8" s="278" t="s">
        <v>161</v>
      </c>
      <c r="D8" s="299" t="s">
        <v>288</v>
      </c>
      <c r="E8" s="300"/>
      <c r="F8" s="301"/>
      <c r="G8" s="486"/>
      <c r="H8" s="487"/>
      <c r="I8" s="487"/>
      <c r="J8" s="487"/>
      <c r="K8" s="487"/>
      <c r="L8" s="488"/>
      <c r="M8" s="21"/>
      <c r="N8" s="485"/>
      <c r="O8" s="485"/>
      <c r="P8" s="485"/>
      <c r="Q8" s="485"/>
    </row>
    <row r="9" spans="1:17" x14ac:dyDescent="0.3">
      <c r="B9" s="12"/>
      <c r="C9" s="15" t="s">
        <v>0</v>
      </c>
      <c r="D9" s="2"/>
      <c r="E9" s="71"/>
      <c r="F9" s="71">
        <f>IF(OR(D7="X",D7="x"),F7,0)+IF(OR(D8="X",D8="x"),F8,0)</f>
        <v>0</v>
      </c>
      <c r="G9" s="368" t="s">
        <v>88</v>
      </c>
      <c r="H9" s="2">
        <f>2*(COUNTIF(D7:D8,"X"))</f>
        <v>4</v>
      </c>
      <c r="I9" s="16" t="s">
        <v>92</v>
      </c>
      <c r="J9" s="17" t="s">
        <v>91</v>
      </c>
      <c r="K9" s="18">
        <f xml:space="preserve"> 2*ROWS(F7:F8)</f>
        <v>4</v>
      </c>
      <c r="L9" s="19" t="s">
        <v>93</v>
      </c>
    </row>
    <row r="10" spans="1:17" x14ac:dyDescent="0.3">
      <c r="B10" s="12"/>
    </row>
    <row r="12" spans="1:17" x14ac:dyDescent="0.3">
      <c r="F12" s="76"/>
      <c r="H12" s="76"/>
      <c r="I12" s="76"/>
    </row>
  </sheetData>
  <sheetProtection algorithmName="SHA-512" hashValue="/Ks4J8WGvo7wQkwgrmK+PmW3DVFJIHYNt1vr/ZlVlZYmy2MhNSob5DZxV+3KI4Wznm/8wpj6+2QJSy7GpQbrbQ==" saltValue="andWJ+Yf2Ma36M+44qK6Yg==" spinCount="100000" sheet="1" objects="1" scenarios="1" formatColumns="0" formatRows="0"/>
  <dataConsolidate/>
  <mergeCells count="9">
    <mergeCell ref="G8:L8"/>
    <mergeCell ref="N8:Q8"/>
    <mergeCell ref="A2:J2"/>
    <mergeCell ref="K2:L2"/>
    <mergeCell ref="C4:L4"/>
    <mergeCell ref="G6:L6"/>
    <mergeCell ref="N6:Q6"/>
    <mergeCell ref="G7:L7"/>
    <mergeCell ref="N7:Q7"/>
  </mergeCells>
  <conditionalFormatting sqref="E7:F8">
    <cfRule type="colorScale" priority="1">
      <colorScale>
        <cfvo type="num" val="$O$4"/>
        <cfvo type="num" val="$O$3"/>
        <cfvo type="num" val="$O$2"/>
        <color rgb="FFF8696B"/>
        <color rgb="FFFFEB84"/>
        <color rgb="FF63BE7B"/>
      </colorScale>
    </cfRule>
  </conditionalFormatting>
  <dataValidations disablePrompts="1" count="2">
    <dataValidation type="list" allowBlank="1" showInputMessage="1" showErrorMessage="1" sqref="E7:F8" xr:uid="{7DA3F182-989E-48DE-B1DA-188DF04092B3}">
      <formula1>$O$2:$O$4</formula1>
    </dataValidation>
    <dataValidation type="list" allowBlank="1" showInputMessage="1" showErrorMessage="1" sqref="D7:D8" xr:uid="{49FF43F0-17FE-478E-B1F2-26FF42A33E54}">
      <formula1>"X"</formula1>
    </dataValidation>
  </dataValidations>
  <printOptions horizontalCentered="1" verticalCentered="1"/>
  <pageMargins left="0.70866141732283472" right="0.70866141732283472" top="1.5748031496062993" bottom="0.74803149606299213" header="0.31496062992125984" footer="0.31496062992125984"/>
  <pageSetup paperSize="8" scale="99" orientation="landscape" horizontalDpi="300" verticalDpi="300" r:id="rId1"/>
  <headerFooter>
    <oddHeader>&amp;L&amp;"Arial Narrow,Normal"&amp;9Bewertungstool V1.0&amp;R&amp;"Arial Narrow,Normal"&amp;G</oddHeader>
    <oddFooter>&amp;L&amp;"Arial Narrow,Normal"&amp;8&amp;F&amp;C&amp;"Arial Narrow,Normal"&amp;8&amp;P/&amp;N&amp;R&amp;"Arial Narrow,Normal"&amp;8&amp;D</oddFooter>
  </headerFooter>
  <legacyDrawingHF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120EDF-4D5A-4AA5-9AF0-29D383DAD864}">
  <sheetPr>
    <tabColor rgb="FFDF2626"/>
  </sheetPr>
  <dimension ref="A1:Q14"/>
  <sheetViews>
    <sheetView zoomScaleNormal="100" workbookViewId="0"/>
  </sheetViews>
  <sheetFormatPr baseColWidth="10" defaultColWidth="11.42578125" defaultRowHeight="16.5" x14ac:dyDescent="0.3"/>
  <cols>
    <col min="1" max="2" width="2.42578125" style="27" customWidth="1"/>
    <col min="3" max="3" width="21.28515625" style="27" customWidth="1"/>
    <col min="4" max="4" width="8.28515625" style="27" customWidth="1"/>
    <col min="5" max="6" width="7.42578125" style="27" customWidth="1"/>
    <col min="7" max="9" width="5.7109375" style="27" customWidth="1"/>
    <col min="10" max="10" width="15.140625" style="25" customWidth="1"/>
    <col min="11" max="11" width="4.28515625" style="25" customWidth="1"/>
    <col min="12" max="12" width="35.28515625" style="25" customWidth="1"/>
    <col min="13" max="13" width="25.42578125" style="25" customWidth="1"/>
    <col min="14" max="14" width="11.140625" style="26" customWidth="1"/>
    <col min="15" max="15" width="6.140625" style="26" customWidth="1"/>
    <col min="16" max="16" width="14.7109375" style="26" customWidth="1"/>
    <col min="17" max="17" width="14.7109375" style="25" customWidth="1"/>
    <col min="18" max="16384" width="11.42578125" style="25"/>
  </cols>
  <sheetData>
    <row r="1" spans="1:17" x14ac:dyDescent="0.3">
      <c r="A1" s="10"/>
      <c r="B1" s="10"/>
      <c r="C1" s="10"/>
      <c r="D1" s="10"/>
      <c r="E1" s="10"/>
      <c r="F1" s="10"/>
      <c r="G1" s="3"/>
      <c r="H1" s="3"/>
      <c r="I1" s="3"/>
      <c r="J1" s="4"/>
      <c r="N1" s="75" t="s">
        <v>89</v>
      </c>
    </row>
    <row r="2" spans="1:17" ht="18" customHeight="1" x14ac:dyDescent="0.3">
      <c r="A2" s="503" t="s">
        <v>37</v>
      </c>
      <c r="B2" s="504"/>
      <c r="C2" s="504"/>
      <c r="D2" s="504"/>
      <c r="E2" s="504"/>
      <c r="F2" s="504"/>
      <c r="G2" s="504"/>
      <c r="H2" s="504"/>
      <c r="I2" s="504"/>
      <c r="J2" s="504"/>
      <c r="K2" s="505" t="s">
        <v>36</v>
      </c>
      <c r="L2" s="506"/>
      <c r="N2" s="72" t="s">
        <v>143</v>
      </c>
      <c r="O2" s="254">
        <v>2</v>
      </c>
    </row>
    <row r="3" spans="1:17" x14ac:dyDescent="0.3">
      <c r="A3" s="6"/>
      <c r="B3" s="7"/>
      <c r="C3" s="7"/>
      <c r="D3" s="7"/>
      <c r="E3" s="7"/>
      <c r="F3" s="7"/>
      <c r="G3" s="8"/>
      <c r="H3" s="8"/>
      <c r="I3" s="8"/>
      <c r="J3" s="9"/>
      <c r="N3" s="73" t="s">
        <v>144</v>
      </c>
      <c r="O3" s="255">
        <v>1</v>
      </c>
    </row>
    <row r="4" spans="1:17" ht="15" customHeight="1" x14ac:dyDescent="0.3">
      <c r="A4" s="10"/>
      <c r="B4" s="7"/>
      <c r="C4" s="507" t="s">
        <v>97</v>
      </c>
      <c r="D4" s="508"/>
      <c r="E4" s="509"/>
      <c r="F4" s="508"/>
      <c r="G4" s="508"/>
      <c r="H4" s="508"/>
      <c r="I4" s="508"/>
      <c r="J4" s="508"/>
      <c r="K4" s="508"/>
      <c r="L4" s="510"/>
      <c r="N4" s="74" t="s">
        <v>145</v>
      </c>
      <c r="O4" s="256">
        <v>0</v>
      </c>
    </row>
    <row r="5" spans="1:17" ht="17.25" thickBot="1" x14ac:dyDescent="0.35">
      <c r="A5" s="10"/>
      <c r="B5" s="7"/>
      <c r="C5" s="7"/>
      <c r="D5" s="7"/>
      <c r="E5" s="7"/>
      <c r="F5" s="7"/>
      <c r="G5" s="8"/>
      <c r="H5" s="8"/>
      <c r="I5" s="8"/>
      <c r="J5" s="11"/>
    </row>
    <row r="6" spans="1:17" ht="24.75" customHeight="1" x14ac:dyDescent="0.3">
      <c r="A6" s="10"/>
      <c r="B6" s="12"/>
      <c r="C6" s="162" t="s">
        <v>122</v>
      </c>
      <c r="D6" s="163" t="s">
        <v>74</v>
      </c>
      <c r="E6" s="164" t="s">
        <v>290</v>
      </c>
      <c r="F6" s="162" t="s">
        <v>87</v>
      </c>
      <c r="G6" s="511" t="s">
        <v>86</v>
      </c>
      <c r="H6" s="509"/>
      <c r="I6" s="509"/>
      <c r="J6" s="509"/>
      <c r="K6" s="509"/>
      <c r="L6" s="512"/>
      <c r="M6" s="162" t="s">
        <v>207</v>
      </c>
      <c r="N6" s="513" t="s">
        <v>206</v>
      </c>
      <c r="O6" s="513"/>
      <c r="P6" s="513"/>
      <c r="Q6" s="513"/>
    </row>
    <row r="7" spans="1:17" ht="30" customHeight="1" x14ac:dyDescent="0.3">
      <c r="A7" s="10"/>
      <c r="B7" s="12">
        <v>1</v>
      </c>
      <c r="C7" s="67" t="s">
        <v>306</v>
      </c>
      <c r="D7" s="302"/>
      <c r="E7" s="297"/>
      <c r="F7" s="301"/>
      <c r="G7" s="486"/>
      <c r="H7" s="487"/>
      <c r="I7" s="487"/>
      <c r="J7" s="487"/>
      <c r="K7" s="487"/>
      <c r="L7" s="488"/>
      <c r="M7" s="21"/>
      <c r="N7" s="485"/>
      <c r="O7" s="485"/>
      <c r="P7" s="485"/>
      <c r="Q7" s="485"/>
    </row>
    <row r="8" spans="1:17" ht="30" customHeight="1" x14ac:dyDescent="0.3">
      <c r="A8" s="10"/>
      <c r="B8" s="12">
        <v>2</v>
      </c>
      <c r="C8" s="278" t="s">
        <v>162</v>
      </c>
      <c r="D8" s="296" t="s">
        <v>288</v>
      </c>
      <c r="E8" s="297"/>
      <c r="F8" s="301"/>
      <c r="G8" s="486"/>
      <c r="H8" s="487"/>
      <c r="I8" s="487"/>
      <c r="J8" s="487"/>
      <c r="K8" s="487"/>
      <c r="L8" s="488"/>
      <c r="M8" s="21"/>
      <c r="N8" s="485"/>
      <c r="O8" s="485"/>
      <c r="P8" s="485"/>
      <c r="Q8" s="485"/>
    </row>
    <row r="9" spans="1:17" ht="30" customHeight="1" x14ac:dyDescent="0.3">
      <c r="A9" s="10"/>
      <c r="B9" s="12">
        <v>3</v>
      </c>
      <c r="C9" s="22" t="s">
        <v>163</v>
      </c>
      <c r="D9" s="302"/>
      <c r="E9" s="297"/>
      <c r="F9" s="301"/>
      <c r="G9" s="486"/>
      <c r="H9" s="487"/>
      <c r="I9" s="487"/>
      <c r="J9" s="487"/>
      <c r="K9" s="487"/>
      <c r="L9" s="488"/>
      <c r="M9" s="21"/>
      <c r="N9" s="485"/>
      <c r="O9" s="485"/>
      <c r="P9" s="485"/>
      <c r="Q9" s="485"/>
    </row>
    <row r="10" spans="1:17" ht="30" customHeight="1" thickBot="1" x14ac:dyDescent="0.35">
      <c r="A10" s="10"/>
      <c r="B10" s="12">
        <v>4</v>
      </c>
      <c r="C10" s="14" t="s">
        <v>164</v>
      </c>
      <c r="D10" s="299" t="s">
        <v>288</v>
      </c>
      <c r="E10" s="300"/>
      <c r="F10" s="301"/>
      <c r="G10" s="486"/>
      <c r="H10" s="487"/>
      <c r="I10" s="487"/>
      <c r="J10" s="487"/>
      <c r="K10" s="487"/>
      <c r="L10" s="488"/>
      <c r="M10" s="21"/>
      <c r="N10" s="485"/>
      <c r="O10" s="485"/>
      <c r="P10" s="485"/>
      <c r="Q10" s="485"/>
    </row>
    <row r="11" spans="1:17" x14ac:dyDescent="0.3">
      <c r="B11" s="12"/>
      <c r="C11" s="15" t="s">
        <v>0</v>
      </c>
      <c r="D11" s="92"/>
      <c r="E11" s="92"/>
      <c r="F11" s="71">
        <f>IF(OR(D7="X",D7="x"),F7,0)+IF(OR(D8="X",D8="x"),F8,0)+IF(OR(D9="X",D9="x"),F9,0)+IF(OR(D10="X",D10="x"),F10,0)</f>
        <v>0</v>
      </c>
      <c r="G11" s="368" t="s">
        <v>88</v>
      </c>
      <c r="H11" s="2">
        <f>2*(COUNTIF(D7:D10,"X"))</f>
        <v>4</v>
      </c>
      <c r="I11" s="16" t="s">
        <v>92</v>
      </c>
      <c r="J11" s="17" t="s">
        <v>91</v>
      </c>
      <c r="K11" s="18">
        <f xml:space="preserve"> 2*ROWS(F7:F10)</f>
        <v>8</v>
      </c>
      <c r="L11" s="19" t="s">
        <v>93</v>
      </c>
    </row>
    <row r="12" spans="1:17" x14ac:dyDescent="0.3">
      <c r="B12" s="12"/>
    </row>
    <row r="14" spans="1:17" x14ac:dyDescent="0.3">
      <c r="F14" s="76"/>
      <c r="H14" s="76"/>
      <c r="I14" s="76"/>
    </row>
  </sheetData>
  <sheetProtection algorithmName="SHA-512" hashValue="FlmfgxPLG3x5o1LMDPKsNF9HqSkzx4t/Tpd1UqtX0Qf8AQ1VZak7gHAPjkYlj1we4NMHwTCivtqfv/LpCF6i0w==" saltValue="xzfXGVawzic8ve3QKuKTIA==" spinCount="100000" sheet="1" objects="1" scenarios="1" formatColumns="0" formatRows="0"/>
  <dataConsolidate/>
  <mergeCells count="13">
    <mergeCell ref="G10:L10"/>
    <mergeCell ref="N10:Q10"/>
    <mergeCell ref="G8:L8"/>
    <mergeCell ref="N8:Q8"/>
    <mergeCell ref="G9:L9"/>
    <mergeCell ref="N9:Q9"/>
    <mergeCell ref="G7:L7"/>
    <mergeCell ref="N7:Q7"/>
    <mergeCell ref="A2:J2"/>
    <mergeCell ref="K2:L2"/>
    <mergeCell ref="C4:L4"/>
    <mergeCell ref="G6:L6"/>
    <mergeCell ref="N6:Q6"/>
  </mergeCells>
  <conditionalFormatting sqref="E7:F10">
    <cfRule type="colorScale" priority="1">
      <colorScale>
        <cfvo type="num" val="$O$4"/>
        <cfvo type="num" val="$O$3"/>
        <cfvo type="num" val="$O$2"/>
        <color rgb="FFF8696B"/>
        <color rgb="FFFFEB84"/>
        <color rgb="FF63BE7B"/>
      </colorScale>
    </cfRule>
  </conditionalFormatting>
  <dataValidations disablePrompts="1" count="2">
    <dataValidation type="list" allowBlank="1" showInputMessage="1" showErrorMessage="1" sqref="E7:F10" xr:uid="{CE105F0D-627F-43D3-B99A-B0E61049C29F}">
      <formula1>$O$2:$O$4</formula1>
    </dataValidation>
    <dataValidation type="list" allowBlank="1" showInputMessage="1" showErrorMessage="1" sqref="D7:D10" xr:uid="{6831258C-67BB-42A5-B714-96885AC00075}">
      <formula1>"X"</formula1>
    </dataValidation>
  </dataValidations>
  <printOptions horizontalCentered="1" verticalCentered="1"/>
  <pageMargins left="0.70866141732283472" right="0.70866141732283472" top="1.5748031496062993" bottom="0.74803149606299213" header="0.31496062992125984" footer="0.31496062992125984"/>
  <pageSetup paperSize="8" scale="99" orientation="landscape" horizontalDpi="300" verticalDpi="300" r:id="rId1"/>
  <headerFooter>
    <oddHeader>&amp;L&amp;"Arial Narrow,Normal"&amp;9Bewertungstool V1.0&amp;R&amp;"Arial Narrow,Normal"&amp;G</oddHeader>
    <oddFooter>&amp;L&amp;"Arial Narrow,Normal"&amp;8&amp;F&amp;C&amp;"Arial Narrow,Normal"&amp;8&amp;P/&amp;N&amp;R&amp;"Arial Narrow,Normal"&amp;8&amp;D</oddFooter>
  </headerFooter>
  <legacyDrawingHF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EA1600-6445-43D0-A249-6EFE47A61F01}">
  <sheetPr>
    <tabColor rgb="FFDF2626"/>
  </sheetPr>
  <dimension ref="A1:Q13"/>
  <sheetViews>
    <sheetView zoomScaleNormal="100" workbookViewId="0"/>
  </sheetViews>
  <sheetFormatPr baseColWidth="10" defaultColWidth="11.42578125" defaultRowHeight="16.5" x14ac:dyDescent="0.3"/>
  <cols>
    <col min="1" max="2" width="2.42578125" style="27" customWidth="1"/>
    <col min="3" max="3" width="21.28515625" style="27" customWidth="1"/>
    <col min="4" max="4" width="8.28515625" style="27" customWidth="1"/>
    <col min="5" max="6" width="7.42578125" style="27" customWidth="1"/>
    <col min="7" max="9" width="5.7109375" style="27" customWidth="1"/>
    <col min="10" max="10" width="15.140625" style="25" customWidth="1"/>
    <col min="11" max="11" width="4.28515625" style="25" customWidth="1"/>
    <col min="12" max="12" width="35.28515625" style="25" customWidth="1"/>
    <col min="13" max="13" width="25.42578125" style="25" customWidth="1"/>
    <col min="14" max="14" width="11.140625" style="26" customWidth="1"/>
    <col min="15" max="15" width="6.140625" style="26" customWidth="1"/>
    <col min="16" max="16" width="14.7109375" style="26" customWidth="1"/>
    <col min="17" max="17" width="14.7109375" style="25" customWidth="1"/>
    <col min="18" max="16384" width="11.42578125" style="25"/>
  </cols>
  <sheetData>
    <row r="1" spans="1:17" x14ac:dyDescent="0.3">
      <c r="A1" s="10"/>
      <c r="B1" s="10"/>
      <c r="C1" s="10"/>
      <c r="D1" s="10"/>
      <c r="E1" s="10"/>
      <c r="F1" s="10"/>
      <c r="G1" s="3"/>
      <c r="H1" s="3"/>
      <c r="I1" s="3"/>
      <c r="J1" s="4"/>
      <c r="N1" s="75" t="s">
        <v>89</v>
      </c>
    </row>
    <row r="2" spans="1:17" ht="18" customHeight="1" x14ac:dyDescent="0.3">
      <c r="A2" s="503" t="s">
        <v>140</v>
      </c>
      <c r="B2" s="504"/>
      <c r="C2" s="504"/>
      <c r="D2" s="504"/>
      <c r="E2" s="504"/>
      <c r="F2" s="504"/>
      <c r="G2" s="504"/>
      <c r="H2" s="504"/>
      <c r="I2" s="504"/>
      <c r="J2" s="504"/>
      <c r="K2" s="505" t="s">
        <v>38</v>
      </c>
      <c r="L2" s="506"/>
      <c r="N2" s="72" t="s">
        <v>143</v>
      </c>
      <c r="O2" s="254">
        <v>2</v>
      </c>
    </row>
    <row r="3" spans="1:17" x14ac:dyDescent="0.3">
      <c r="A3" s="6"/>
      <c r="B3" s="7"/>
      <c r="C3" s="7"/>
      <c r="D3" s="7"/>
      <c r="E3" s="7"/>
      <c r="F3" s="7"/>
      <c r="G3" s="8"/>
      <c r="H3" s="8"/>
      <c r="I3" s="8"/>
      <c r="J3" s="9"/>
      <c r="N3" s="73" t="s">
        <v>144</v>
      </c>
      <c r="O3" s="255">
        <v>1</v>
      </c>
    </row>
    <row r="4" spans="1:17" ht="15" customHeight="1" x14ac:dyDescent="0.3">
      <c r="A4" s="10"/>
      <c r="B4" s="7"/>
      <c r="C4" s="514" t="s">
        <v>142</v>
      </c>
      <c r="D4" s="515"/>
      <c r="E4" s="516"/>
      <c r="F4" s="515"/>
      <c r="G4" s="515"/>
      <c r="H4" s="515"/>
      <c r="I4" s="515"/>
      <c r="J4" s="515"/>
      <c r="K4" s="515"/>
      <c r="L4" s="517"/>
      <c r="N4" s="74" t="s">
        <v>145</v>
      </c>
      <c r="O4" s="256">
        <v>0</v>
      </c>
    </row>
    <row r="5" spans="1:17" ht="17.25" thickBot="1" x14ac:dyDescent="0.35">
      <c r="A5" s="10"/>
      <c r="B5" s="7"/>
      <c r="C5" s="7"/>
      <c r="D5" s="7"/>
      <c r="E5" s="7"/>
      <c r="F5" s="7"/>
      <c r="G5" s="8"/>
      <c r="H5" s="8"/>
      <c r="I5" s="8"/>
      <c r="J5" s="11"/>
    </row>
    <row r="6" spans="1:17" ht="24.75" customHeight="1" x14ac:dyDescent="0.3">
      <c r="A6" s="10"/>
      <c r="B6" s="12"/>
      <c r="C6" s="162" t="s">
        <v>122</v>
      </c>
      <c r="D6" s="163" t="s">
        <v>74</v>
      </c>
      <c r="E6" s="164" t="s">
        <v>290</v>
      </c>
      <c r="F6" s="162" t="s">
        <v>87</v>
      </c>
      <c r="G6" s="511" t="s">
        <v>86</v>
      </c>
      <c r="H6" s="509"/>
      <c r="I6" s="509"/>
      <c r="J6" s="509"/>
      <c r="K6" s="509"/>
      <c r="L6" s="512"/>
      <c r="M6" s="162" t="s">
        <v>207</v>
      </c>
      <c r="N6" s="513" t="s">
        <v>206</v>
      </c>
      <c r="O6" s="513"/>
      <c r="P6" s="513"/>
      <c r="Q6" s="513"/>
    </row>
    <row r="7" spans="1:17" ht="30" customHeight="1" x14ac:dyDescent="0.3">
      <c r="A7" s="10"/>
      <c r="B7" s="12">
        <v>1</v>
      </c>
      <c r="C7" s="67" t="s">
        <v>165</v>
      </c>
      <c r="D7" s="296" t="s">
        <v>288</v>
      </c>
      <c r="E7" s="297"/>
      <c r="F7" s="301"/>
      <c r="G7" s="486"/>
      <c r="H7" s="487"/>
      <c r="I7" s="487"/>
      <c r="J7" s="487"/>
      <c r="K7" s="487"/>
      <c r="L7" s="488"/>
      <c r="M7" s="21"/>
      <c r="N7" s="485"/>
      <c r="O7" s="485"/>
      <c r="P7" s="485"/>
      <c r="Q7" s="485"/>
    </row>
    <row r="8" spans="1:17" ht="30" customHeight="1" x14ac:dyDescent="0.3">
      <c r="A8" s="10"/>
      <c r="B8" s="12">
        <v>2</v>
      </c>
      <c r="C8" s="69" t="s">
        <v>166</v>
      </c>
      <c r="D8" s="302"/>
      <c r="E8" s="297"/>
      <c r="F8" s="301"/>
      <c r="G8" s="486"/>
      <c r="H8" s="487"/>
      <c r="I8" s="487"/>
      <c r="J8" s="487"/>
      <c r="K8" s="487"/>
      <c r="L8" s="488"/>
      <c r="M8" s="21"/>
      <c r="N8" s="485"/>
      <c r="O8" s="485"/>
      <c r="P8" s="485"/>
      <c r="Q8" s="485"/>
    </row>
    <row r="9" spans="1:17" ht="30" customHeight="1" thickBot="1" x14ac:dyDescent="0.35">
      <c r="A9" s="10"/>
      <c r="B9" s="12">
        <v>3</v>
      </c>
      <c r="C9" s="14" t="s">
        <v>167</v>
      </c>
      <c r="D9" s="303"/>
      <c r="E9" s="300"/>
      <c r="F9" s="301"/>
      <c r="G9" s="486"/>
      <c r="H9" s="487"/>
      <c r="I9" s="487"/>
      <c r="J9" s="487"/>
      <c r="K9" s="487"/>
      <c r="L9" s="488"/>
      <c r="M9" s="21"/>
      <c r="N9" s="485"/>
      <c r="O9" s="485"/>
      <c r="P9" s="485"/>
      <c r="Q9" s="485"/>
    </row>
    <row r="10" spans="1:17" x14ac:dyDescent="0.3">
      <c r="B10" s="12"/>
      <c r="C10" s="15" t="s">
        <v>0</v>
      </c>
      <c r="D10" s="92"/>
      <c r="E10" s="92"/>
      <c r="F10" s="71">
        <f>IF(OR(D7="X",D7="x"),F7,0)+IF(OR(D8="X",D8="x"),F8,0)+IF(OR(D9="X",D9="x"),F9,0)</f>
        <v>0</v>
      </c>
      <c r="G10" s="368" t="s">
        <v>88</v>
      </c>
      <c r="H10" s="2">
        <f>2*(COUNTIF(D7:D9,"X"))</f>
        <v>2</v>
      </c>
      <c r="I10" s="16" t="s">
        <v>92</v>
      </c>
      <c r="J10" s="17" t="s">
        <v>91</v>
      </c>
      <c r="K10" s="18">
        <f xml:space="preserve"> 2*ROWS(F7:F9)</f>
        <v>6</v>
      </c>
      <c r="L10" s="19" t="s">
        <v>93</v>
      </c>
    </row>
    <row r="11" spans="1:17" x14ac:dyDescent="0.3">
      <c r="B11" s="12"/>
    </row>
    <row r="13" spans="1:17" x14ac:dyDescent="0.3">
      <c r="F13" s="76"/>
      <c r="H13" s="76"/>
      <c r="I13" s="76"/>
    </row>
  </sheetData>
  <sheetProtection algorithmName="SHA-512" hashValue="WaNVE7BpSN6wmw8hGPj9bmY1AxaYaq1uHoYI+OUOVeY3vWMArZpB8dnxc6uTyWifIDR4YDf9BRUE3SiSuPuAzQ==" saltValue="f6qxAyuX4qXlxVj2S/3Vxw==" spinCount="100000" sheet="1" objects="1" scenarios="1" formatColumns="0" formatRows="0"/>
  <dataConsolidate/>
  <mergeCells count="11">
    <mergeCell ref="G8:L8"/>
    <mergeCell ref="N8:Q8"/>
    <mergeCell ref="G9:L9"/>
    <mergeCell ref="N9:Q9"/>
    <mergeCell ref="A2:J2"/>
    <mergeCell ref="K2:L2"/>
    <mergeCell ref="C4:L4"/>
    <mergeCell ref="G6:L6"/>
    <mergeCell ref="N6:Q6"/>
    <mergeCell ref="G7:L7"/>
    <mergeCell ref="N7:Q7"/>
  </mergeCells>
  <conditionalFormatting sqref="E7:F9">
    <cfRule type="colorScale" priority="1">
      <colorScale>
        <cfvo type="num" val="$O$4"/>
        <cfvo type="num" val="$O$3"/>
        <cfvo type="num" val="$O$2"/>
        <color rgb="FFF8696B"/>
        <color rgb="FFFFEB84"/>
        <color rgb="FF63BE7B"/>
      </colorScale>
    </cfRule>
  </conditionalFormatting>
  <dataValidations disablePrompts="1" count="2">
    <dataValidation type="list" allowBlank="1" showInputMessage="1" showErrorMessage="1" sqref="E7:F9" xr:uid="{8281300D-DB31-44E0-8BD4-52133523CBB0}">
      <formula1>$O$2:$O$4</formula1>
    </dataValidation>
    <dataValidation type="list" allowBlank="1" showInputMessage="1" showErrorMessage="1" sqref="D7:D9" xr:uid="{924DC722-8A4B-492D-B787-84206DD6402C}">
      <formula1>"X"</formula1>
    </dataValidation>
  </dataValidations>
  <printOptions horizontalCentered="1" verticalCentered="1"/>
  <pageMargins left="0.70866141732283472" right="0.70866141732283472" top="1.5748031496062993" bottom="0.74803149606299213" header="0.31496062992125984" footer="0.31496062992125984"/>
  <pageSetup paperSize="8" scale="99" orientation="landscape" horizontalDpi="300" verticalDpi="300" r:id="rId1"/>
  <headerFooter>
    <oddHeader>&amp;L&amp;"Arial Narrow,Normal"&amp;9Bewertungstool V1.0&amp;R&amp;"Arial Narrow,Normal"&amp;G</oddHeader>
    <oddFooter>&amp;L&amp;"Arial Narrow,Normal"&amp;8&amp;F&amp;C&amp;"Arial Narrow,Normal"&amp;8&amp;P/&amp;N&amp;R&amp;"Arial Narrow,Normal"&amp;8&amp;D</oddFooter>
  </headerFooter>
  <legacyDrawingHF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D41333-2578-4171-A7FB-3084D61F7AE7}">
  <sheetPr>
    <tabColor rgb="FFDF2626"/>
  </sheetPr>
  <dimension ref="A1:Q12"/>
  <sheetViews>
    <sheetView zoomScaleNormal="100" workbookViewId="0"/>
  </sheetViews>
  <sheetFormatPr baseColWidth="10" defaultColWidth="11.42578125" defaultRowHeight="16.5" x14ac:dyDescent="0.3"/>
  <cols>
    <col min="1" max="2" width="2.42578125" style="27" customWidth="1"/>
    <col min="3" max="3" width="21.28515625" style="27" customWidth="1"/>
    <col min="4" max="4" width="8.28515625" style="27" customWidth="1"/>
    <col min="5" max="6" width="7.42578125" style="27" customWidth="1"/>
    <col min="7" max="9" width="5.7109375" style="27" customWidth="1"/>
    <col min="10" max="10" width="15.140625" style="25" customWidth="1"/>
    <col min="11" max="11" width="4.28515625" style="25" customWidth="1"/>
    <col min="12" max="12" width="35.28515625" style="25" customWidth="1"/>
    <col min="13" max="13" width="25.42578125" style="25" customWidth="1"/>
    <col min="14" max="14" width="11.140625" style="26" customWidth="1"/>
    <col min="15" max="15" width="6.140625" style="26" customWidth="1"/>
    <col min="16" max="16" width="14.7109375" style="26" customWidth="1"/>
    <col min="17" max="17" width="14.7109375" style="25" customWidth="1"/>
    <col min="18" max="16384" width="11.42578125" style="25"/>
  </cols>
  <sheetData>
    <row r="1" spans="1:17" x14ac:dyDescent="0.3">
      <c r="A1" s="10"/>
      <c r="B1" s="10"/>
      <c r="C1" s="10"/>
      <c r="D1" s="10"/>
      <c r="E1" s="10"/>
      <c r="F1" s="10"/>
      <c r="G1" s="3"/>
      <c r="H1" s="3"/>
      <c r="I1" s="3"/>
      <c r="J1" s="4"/>
      <c r="N1" s="75" t="s">
        <v>89</v>
      </c>
    </row>
    <row r="2" spans="1:17" ht="18" customHeight="1" x14ac:dyDescent="0.3">
      <c r="A2" s="503" t="s">
        <v>40</v>
      </c>
      <c r="B2" s="504"/>
      <c r="C2" s="504"/>
      <c r="D2" s="504"/>
      <c r="E2" s="504"/>
      <c r="F2" s="504"/>
      <c r="G2" s="504"/>
      <c r="H2" s="504"/>
      <c r="I2" s="504"/>
      <c r="J2" s="504"/>
      <c r="K2" s="505" t="s">
        <v>39</v>
      </c>
      <c r="L2" s="506"/>
      <c r="N2" s="72" t="s">
        <v>143</v>
      </c>
      <c r="O2" s="254">
        <v>2</v>
      </c>
    </row>
    <row r="3" spans="1:17" x14ac:dyDescent="0.3">
      <c r="A3" s="6"/>
      <c r="B3" s="7"/>
      <c r="C3" s="7"/>
      <c r="D3" s="7"/>
      <c r="E3" s="7"/>
      <c r="F3" s="7"/>
      <c r="G3" s="8"/>
      <c r="H3" s="8"/>
      <c r="I3" s="8"/>
      <c r="J3" s="9"/>
      <c r="N3" s="73" t="s">
        <v>144</v>
      </c>
      <c r="O3" s="255">
        <v>1</v>
      </c>
    </row>
    <row r="4" spans="1:17" ht="15" customHeight="1" x14ac:dyDescent="0.3">
      <c r="A4" s="10"/>
      <c r="B4" s="7"/>
      <c r="C4" s="514" t="s">
        <v>121</v>
      </c>
      <c r="D4" s="515"/>
      <c r="E4" s="516"/>
      <c r="F4" s="515"/>
      <c r="G4" s="515"/>
      <c r="H4" s="515"/>
      <c r="I4" s="515"/>
      <c r="J4" s="515"/>
      <c r="K4" s="515"/>
      <c r="L4" s="517"/>
      <c r="N4" s="74" t="s">
        <v>145</v>
      </c>
      <c r="O4" s="256">
        <v>0</v>
      </c>
    </row>
    <row r="5" spans="1:17" ht="17.25" thickBot="1" x14ac:dyDescent="0.35">
      <c r="A5" s="10"/>
      <c r="B5" s="7"/>
      <c r="C5" s="7"/>
      <c r="D5" s="7"/>
      <c r="E5" s="7"/>
      <c r="F5" s="7"/>
      <c r="G5" s="8"/>
      <c r="H5" s="8"/>
      <c r="I5" s="8"/>
      <c r="J5" s="11"/>
    </row>
    <row r="6" spans="1:17" ht="24.75" customHeight="1" x14ac:dyDescent="0.3">
      <c r="A6" s="10"/>
      <c r="B6" s="12"/>
      <c r="C6" s="162" t="s">
        <v>122</v>
      </c>
      <c r="D6" s="163" t="s">
        <v>74</v>
      </c>
      <c r="E6" s="164" t="s">
        <v>290</v>
      </c>
      <c r="F6" s="162" t="s">
        <v>87</v>
      </c>
      <c r="G6" s="511" t="s">
        <v>86</v>
      </c>
      <c r="H6" s="509"/>
      <c r="I6" s="509"/>
      <c r="J6" s="509"/>
      <c r="K6" s="509"/>
      <c r="L6" s="512"/>
      <c r="M6" s="162" t="s">
        <v>207</v>
      </c>
      <c r="N6" s="513" t="s">
        <v>206</v>
      </c>
      <c r="O6" s="513"/>
      <c r="P6" s="513"/>
      <c r="Q6" s="513"/>
    </row>
    <row r="7" spans="1:17" ht="30" customHeight="1" x14ac:dyDescent="0.3">
      <c r="A7" s="10"/>
      <c r="B7" s="12">
        <v>1</v>
      </c>
      <c r="C7" s="67" t="s">
        <v>307</v>
      </c>
      <c r="D7" s="302"/>
      <c r="E7" s="297"/>
      <c r="F7" s="301"/>
      <c r="G7" s="486"/>
      <c r="H7" s="487"/>
      <c r="I7" s="487"/>
      <c r="J7" s="487"/>
      <c r="K7" s="487"/>
      <c r="L7" s="488"/>
      <c r="M7" s="21"/>
      <c r="N7" s="485"/>
      <c r="O7" s="485"/>
      <c r="P7" s="485"/>
      <c r="Q7" s="485"/>
    </row>
    <row r="8" spans="1:17" ht="30" customHeight="1" thickBot="1" x14ac:dyDescent="0.35">
      <c r="A8" s="10"/>
      <c r="B8" s="12">
        <v>2</v>
      </c>
      <c r="C8" s="14" t="s">
        <v>147</v>
      </c>
      <c r="D8" s="303"/>
      <c r="E8" s="300"/>
      <c r="F8" s="301"/>
      <c r="G8" s="486"/>
      <c r="H8" s="487"/>
      <c r="I8" s="487"/>
      <c r="J8" s="487"/>
      <c r="K8" s="487"/>
      <c r="L8" s="488"/>
      <c r="M8" s="21"/>
      <c r="N8" s="485"/>
      <c r="O8" s="485"/>
      <c r="P8" s="485"/>
      <c r="Q8" s="485"/>
    </row>
    <row r="9" spans="1:17" x14ac:dyDescent="0.3">
      <c r="B9" s="12"/>
      <c r="C9" s="15" t="s">
        <v>0</v>
      </c>
      <c r="D9" s="2"/>
      <c r="E9" s="71"/>
      <c r="F9" s="71">
        <f>IF(OR(D7="X",D7="x"),F7,0)+IF(OR(D8="X",D8="x"),F8,0)</f>
        <v>0</v>
      </c>
      <c r="G9" s="368" t="s">
        <v>88</v>
      </c>
      <c r="H9" s="2">
        <f>2*(COUNTIF(D7:D8,"X"))</f>
        <v>0</v>
      </c>
      <c r="I9" s="16" t="s">
        <v>92</v>
      </c>
      <c r="J9" s="17" t="s">
        <v>91</v>
      </c>
      <c r="K9" s="18">
        <f xml:space="preserve"> 2*ROWS(F7:F8)</f>
        <v>4</v>
      </c>
      <c r="L9" s="19" t="s">
        <v>93</v>
      </c>
    </row>
    <row r="10" spans="1:17" x14ac:dyDescent="0.3">
      <c r="B10" s="12"/>
    </row>
    <row r="12" spans="1:17" x14ac:dyDescent="0.3">
      <c r="F12" s="76"/>
      <c r="H12" s="76"/>
      <c r="I12" s="76"/>
    </row>
  </sheetData>
  <sheetProtection algorithmName="SHA-512" hashValue="bpQPaVFV/IqXkAHnWgJYcQ+ghrgwef4lOgK0y6I6+JYDe2kPiIAkA8kP2S8EZAqVsw8NQhk5nkr/jYhxi+DNLQ==" saltValue="Lw8nV3+1pm+aarjPtHnCTw==" spinCount="100000" sheet="1" objects="1" scenarios="1" formatColumns="0" formatRows="0"/>
  <dataConsolidate/>
  <mergeCells count="9">
    <mergeCell ref="G8:L8"/>
    <mergeCell ref="N8:Q8"/>
    <mergeCell ref="A2:J2"/>
    <mergeCell ref="K2:L2"/>
    <mergeCell ref="C4:L4"/>
    <mergeCell ref="G6:L6"/>
    <mergeCell ref="N6:Q6"/>
    <mergeCell ref="G7:L7"/>
    <mergeCell ref="N7:Q7"/>
  </mergeCells>
  <conditionalFormatting sqref="E7:F8">
    <cfRule type="colorScale" priority="1">
      <colorScale>
        <cfvo type="num" val="$O$4"/>
        <cfvo type="num" val="$O$3"/>
        <cfvo type="num" val="$O$2"/>
        <color rgb="FFF8696B"/>
        <color rgb="FFFFEB84"/>
        <color rgb="FF63BE7B"/>
      </colorScale>
    </cfRule>
  </conditionalFormatting>
  <dataValidations count="2">
    <dataValidation type="list" allowBlank="1" showInputMessage="1" showErrorMessage="1" sqref="E7:F8" xr:uid="{DEECF275-2624-46DE-B43C-59DC0201403B}">
      <formula1>$O$2:$O$4</formula1>
    </dataValidation>
    <dataValidation type="list" allowBlank="1" showInputMessage="1" showErrorMessage="1" sqref="D7:D8" xr:uid="{3F3CC98C-5BAA-4D32-9C7E-594585F90462}">
      <formula1>"X"</formula1>
    </dataValidation>
  </dataValidations>
  <printOptions horizontalCentered="1" verticalCentered="1"/>
  <pageMargins left="0.70866141732283472" right="0.70866141732283472" top="1.5748031496062993" bottom="0.74803149606299213" header="0.31496062992125984" footer="0.31496062992125984"/>
  <pageSetup paperSize="8" scale="99" orientation="landscape" horizontalDpi="300" verticalDpi="300" r:id="rId1"/>
  <headerFooter>
    <oddHeader>&amp;L&amp;"Arial Narrow,Normal"&amp;9Bewertungstool V1.0&amp;R&amp;"Arial Narrow,Normal"&amp;G</oddHeader>
    <oddFooter>&amp;L&amp;"Arial Narrow,Normal"&amp;8&amp;F&amp;C&amp;"Arial Narrow,Normal"&amp;8&amp;P/&amp;N&amp;R&amp;"Arial Narrow,Normal"&amp;8&amp;D</oddFooter>
  </headerFooter>
  <legacyDrawingHF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87A17B-04A9-48BD-9EDC-E805991F61C8}">
  <sheetPr>
    <tabColor rgb="FF5CBFD9"/>
  </sheetPr>
  <dimension ref="A1:Q13"/>
  <sheetViews>
    <sheetView zoomScaleNormal="100" workbookViewId="0"/>
  </sheetViews>
  <sheetFormatPr baseColWidth="10" defaultColWidth="11.42578125" defaultRowHeight="16.5" x14ac:dyDescent="0.3"/>
  <cols>
    <col min="1" max="2" width="2.42578125" style="27" customWidth="1"/>
    <col min="3" max="3" width="21.28515625" style="27" customWidth="1"/>
    <col min="4" max="4" width="8.28515625" style="27" customWidth="1"/>
    <col min="5" max="6" width="7.42578125" style="27" customWidth="1"/>
    <col min="7" max="9" width="5.7109375" style="27" customWidth="1"/>
    <col min="10" max="10" width="15.140625" style="25" customWidth="1"/>
    <col min="11" max="11" width="4.28515625" style="25" customWidth="1"/>
    <col min="12" max="12" width="35.28515625" style="25" customWidth="1"/>
    <col min="13" max="13" width="25.42578125" style="25" customWidth="1"/>
    <col min="14" max="14" width="11.140625" style="26" customWidth="1"/>
    <col min="15" max="15" width="6.140625" style="26" customWidth="1"/>
    <col min="16" max="16" width="14.7109375" style="26" customWidth="1"/>
    <col min="17" max="17" width="14.7109375" style="25" customWidth="1"/>
    <col min="18" max="16384" width="11.42578125" style="25"/>
  </cols>
  <sheetData>
    <row r="1" spans="1:17" x14ac:dyDescent="0.3">
      <c r="A1" s="10"/>
      <c r="B1" s="10"/>
      <c r="C1" s="10"/>
      <c r="D1" s="10"/>
      <c r="E1" s="10"/>
      <c r="F1" s="10"/>
      <c r="G1" s="3"/>
      <c r="H1" s="3"/>
      <c r="I1" s="3"/>
      <c r="J1" s="4"/>
      <c r="N1" s="75" t="s">
        <v>89</v>
      </c>
    </row>
    <row r="2" spans="1:17" ht="18" customHeight="1" x14ac:dyDescent="0.3">
      <c r="A2" s="518" t="s">
        <v>42</v>
      </c>
      <c r="B2" s="519"/>
      <c r="C2" s="519"/>
      <c r="D2" s="519"/>
      <c r="E2" s="519"/>
      <c r="F2" s="519"/>
      <c r="G2" s="519"/>
      <c r="H2" s="519"/>
      <c r="I2" s="519"/>
      <c r="J2" s="519"/>
      <c r="K2" s="520" t="s">
        <v>41</v>
      </c>
      <c r="L2" s="521"/>
      <c r="N2" s="72" t="s">
        <v>143</v>
      </c>
      <c r="O2" s="254">
        <v>2</v>
      </c>
    </row>
    <row r="3" spans="1:17" x14ac:dyDescent="0.3">
      <c r="A3" s="6"/>
      <c r="B3" s="7"/>
      <c r="C3" s="7"/>
      <c r="D3" s="7"/>
      <c r="E3" s="7"/>
      <c r="F3" s="7"/>
      <c r="G3" s="8"/>
      <c r="H3" s="8"/>
      <c r="I3" s="8"/>
      <c r="J3" s="9"/>
      <c r="N3" s="73" t="s">
        <v>144</v>
      </c>
      <c r="O3" s="255">
        <v>1</v>
      </c>
    </row>
    <row r="4" spans="1:17" ht="15" customHeight="1" x14ac:dyDescent="0.3">
      <c r="A4" s="10"/>
      <c r="B4" s="7"/>
      <c r="C4" s="522" t="s">
        <v>80</v>
      </c>
      <c r="D4" s="523"/>
      <c r="E4" s="524"/>
      <c r="F4" s="523"/>
      <c r="G4" s="523"/>
      <c r="H4" s="523"/>
      <c r="I4" s="523"/>
      <c r="J4" s="523"/>
      <c r="K4" s="523"/>
      <c r="L4" s="525"/>
      <c r="N4" s="74" t="s">
        <v>145</v>
      </c>
      <c r="O4" s="256">
        <v>0</v>
      </c>
    </row>
    <row r="5" spans="1:17" ht="17.25" thickBot="1" x14ac:dyDescent="0.35">
      <c r="A5" s="10"/>
      <c r="B5" s="7"/>
      <c r="C5" s="7"/>
      <c r="D5" s="7"/>
      <c r="E5" s="7"/>
      <c r="F5" s="7"/>
      <c r="G5" s="8"/>
      <c r="H5" s="8"/>
      <c r="I5" s="8"/>
      <c r="J5" s="11"/>
    </row>
    <row r="6" spans="1:17" ht="24.75" customHeight="1" x14ac:dyDescent="0.3">
      <c r="A6" s="10"/>
      <c r="B6" s="12"/>
      <c r="C6" s="23" t="s">
        <v>122</v>
      </c>
      <c r="D6" s="95" t="s">
        <v>74</v>
      </c>
      <c r="E6" s="96" t="s">
        <v>290</v>
      </c>
      <c r="F6" s="23" t="s">
        <v>87</v>
      </c>
      <c r="G6" s="526" t="s">
        <v>86</v>
      </c>
      <c r="H6" s="524"/>
      <c r="I6" s="524"/>
      <c r="J6" s="524"/>
      <c r="K6" s="524"/>
      <c r="L6" s="527"/>
      <c r="M6" s="23" t="s">
        <v>207</v>
      </c>
      <c r="N6" s="528" t="s">
        <v>206</v>
      </c>
      <c r="O6" s="528"/>
      <c r="P6" s="528"/>
      <c r="Q6" s="528"/>
    </row>
    <row r="7" spans="1:17" ht="30" customHeight="1" x14ac:dyDescent="0.3">
      <c r="A7" s="10"/>
      <c r="B7" s="12">
        <v>1</v>
      </c>
      <c r="C7" s="67" t="s">
        <v>168</v>
      </c>
      <c r="D7" s="296" t="s">
        <v>288</v>
      </c>
      <c r="E7" s="297"/>
      <c r="F7" s="301"/>
      <c r="G7" s="486"/>
      <c r="H7" s="487"/>
      <c r="I7" s="487"/>
      <c r="J7" s="487"/>
      <c r="K7" s="487"/>
      <c r="L7" s="488"/>
      <c r="M7" s="21"/>
      <c r="N7" s="485"/>
      <c r="O7" s="485"/>
      <c r="P7" s="485"/>
      <c r="Q7" s="485"/>
    </row>
    <row r="8" spans="1:17" ht="30" customHeight="1" x14ac:dyDescent="0.3">
      <c r="A8" s="10"/>
      <c r="B8" s="12">
        <v>2</v>
      </c>
      <c r="C8" s="14" t="s">
        <v>169</v>
      </c>
      <c r="D8" s="296" t="s">
        <v>288</v>
      </c>
      <c r="E8" s="297"/>
      <c r="F8" s="301"/>
      <c r="G8" s="486"/>
      <c r="H8" s="487"/>
      <c r="I8" s="487"/>
      <c r="J8" s="487"/>
      <c r="K8" s="487"/>
      <c r="L8" s="488"/>
      <c r="M8" s="21"/>
      <c r="N8" s="485"/>
      <c r="O8" s="485"/>
      <c r="P8" s="485"/>
      <c r="Q8" s="485"/>
    </row>
    <row r="9" spans="1:17" ht="30" customHeight="1" thickBot="1" x14ac:dyDescent="0.35">
      <c r="A9" s="10"/>
      <c r="B9" s="12">
        <v>3</v>
      </c>
      <c r="C9" s="14" t="s">
        <v>308</v>
      </c>
      <c r="D9" s="304"/>
      <c r="E9" s="305"/>
      <c r="F9" s="301"/>
      <c r="G9" s="486"/>
      <c r="H9" s="487"/>
      <c r="I9" s="487"/>
      <c r="J9" s="487"/>
      <c r="K9" s="487"/>
      <c r="L9" s="488"/>
      <c r="M9" s="21"/>
      <c r="N9" s="485"/>
      <c r="O9" s="485"/>
      <c r="P9" s="485"/>
      <c r="Q9" s="485"/>
    </row>
    <row r="10" spans="1:17" x14ac:dyDescent="0.3">
      <c r="B10" s="12"/>
      <c r="C10" s="15" t="s">
        <v>0</v>
      </c>
      <c r="D10" s="2"/>
      <c r="E10" s="71"/>
      <c r="F10" s="71">
        <f>IF(OR(D7="X",D7="x"),F7,0)+IF(OR(D8="X",D8="x"),F8,0)+IF(OR(D9="X",D9="x"),F9,0)</f>
        <v>0</v>
      </c>
      <c r="G10" s="368" t="s">
        <v>88</v>
      </c>
      <c r="H10" s="2">
        <f>2*(COUNTIF(D7:D9,"X"))</f>
        <v>4</v>
      </c>
      <c r="I10" s="16" t="s">
        <v>92</v>
      </c>
      <c r="J10" s="17" t="s">
        <v>91</v>
      </c>
      <c r="K10" s="18">
        <f xml:space="preserve"> 2*ROWS(F7:F9)</f>
        <v>6</v>
      </c>
      <c r="L10" s="19" t="s">
        <v>93</v>
      </c>
    </row>
    <row r="11" spans="1:17" x14ac:dyDescent="0.3">
      <c r="B11" s="12"/>
    </row>
    <row r="13" spans="1:17" x14ac:dyDescent="0.3">
      <c r="F13" s="76"/>
      <c r="H13" s="76"/>
      <c r="I13" s="76"/>
    </row>
  </sheetData>
  <sheetProtection algorithmName="SHA-512" hashValue="a0ivGyMRJhvOM11cQU47KvqM2oHdh+8sUt2xge+QA2MhTAr7Z07Azdb2mymJ07PuqnjjVQ25qmBp8Pdar1j2Sw==" saltValue="aRW1dOE26NgTV+ypX3FJxw==" spinCount="100000" sheet="1" objects="1" scenarios="1" formatColumns="0" formatRows="0"/>
  <dataConsolidate/>
  <mergeCells count="11">
    <mergeCell ref="G9:L9"/>
    <mergeCell ref="N9:Q9"/>
    <mergeCell ref="G8:L8"/>
    <mergeCell ref="N8:Q8"/>
    <mergeCell ref="A2:J2"/>
    <mergeCell ref="K2:L2"/>
    <mergeCell ref="C4:L4"/>
    <mergeCell ref="G6:L6"/>
    <mergeCell ref="N6:Q6"/>
    <mergeCell ref="G7:L7"/>
    <mergeCell ref="N7:Q7"/>
  </mergeCells>
  <conditionalFormatting sqref="E7:F9">
    <cfRule type="colorScale" priority="2">
      <colorScale>
        <cfvo type="num" val="$O$4"/>
        <cfvo type="num" val="$O$3"/>
        <cfvo type="num" val="$O$2"/>
        <color rgb="FFF8696B"/>
        <color rgb="FFFFEB84"/>
        <color rgb="FF63BE7B"/>
      </colorScale>
    </cfRule>
  </conditionalFormatting>
  <dataValidations disablePrompts="1" count="2">
    <dataValidation type="list" allowBlank="1" showInputMessage="1" showErrorMessage="1" sqref="E7:F9" xr:uid="{22698939-16B3-4D9F-A04A-F2ED03D75295}">
      <formula1>$O$2:$O$4</formula1>
    </dataValidation>
    <dataValidation type="list" allowBlank="1" showInputMessage="1" showErrorMessage="1" sqref="D7:D9" xr:uid="{334EC0CE-54FB-4890-A7EB-B0341BB8D5F7}">
      <formula1>"X"</formula1>
    </dataValidation>
  </dataValidations>
  <printOptions horizontalCentered="1" verticalCentered="1"/>
  <pageMargins left="0.70866141732283472" right="0.70866141732283472" top="1.5748031496062993" bottom="0.74803149606299213" header="0.31496062992125984" footer="0.31496062992125984"/>
  <pageSetup paperSize="8" scale="99" orientation="landscape" horizontalDpi="300" verticalDpi="300" r:id="rId1"/>
  <headerFooter>
    <oddHeader>&amp;L&amp;"Arial Narrow,Normal"&amp;9Bewertungstool V1.0&amp;R&amp;"Arial Narrow,Normal"&amp;G</oddHeader>
    <oddFooter>&amp;L&amp;"Arial Narrow,Normal"&amp;8&amp;F&amp;C&amp;"Arial Narrow,Normal"&amp;8&amp;P/&amp;N&amp;R&amp;"Arial Narrow,Normal"&amp;8&amp;D</oddFooter>
  </headerFooter>
  <legacyDrawingHF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6098F1-CBFB-41CE-95B7-D115922C2FE6}">
  <sheetPr>
    <tabColor rgb="FF5CBFD9"/>
  </sheetPr>
  <dimension ref="A1:Q12"/>
  <sheetViews>
    <sheetView zoomScaleNormal="100" workbookViewId="0"/>
  </sheetViews>
  <sheetFormatPr baseColWidth="10" defaultColWidth="11.42578125" defaultRowHeight="16.5" x14ac:dyDescent="0.3"/>
  <cols>
    <col min="1" max="2" width="2.42578125" style="27" customWidth="1"/>
    <col min="3" max="3" width="21.28515625" style="27" customWidth="1"/>
    <col min="4" max="4" width="8.28515625" style="27" customWidth="1"/>
    <col min="5" max="6" width="7.42578125" style="27" customWidth="1"/>
    <col min="7" max="9" width="5.7109375" style="27" customWidth="1"/>
    <col min="10" max="10" width="15.140625" style="25" customWidth="1"/>
    <col min="11" max="11" width="4.28515625" style="25" customWidth="1"/>
    <col min="12" max="12" width="35.28515625" style="25" customWidth="1"/>
    <col min="13" max="13" width="25.42578125" style="25" customWidth="1"/>
    <col min="14" max="14" width="11.140625" style="26" customWidth="1"/>
    <col min="15" max="15" width="6.140625" style="26" customWidth="1"/>
    <col min="16" max="16" width="14.7109375" style="26" customWidth="1"/>
    <col min="17" max="17" width="14.7109375" style="25" customWidth="1"/>
    <col min="18" max="16384" width="11.42578125" style="25"/>
  </cols>
  <sheetData>
    <row r="1" spans="1:17" x14ac:dyDescent="0.3">
      <c r="A1" s="10"/>
      <c r="B1" s="10"/>
      <c r="C1" s="10"/>
      <c r="D1" s="10"/>
      <c r="E1" s="10"/>
      <c r="F1" s="10"/>
      <c r="G1" s="3"/>
      <c r="H1" s="3"/>
      <c r="I1" s="3"/>
      <c r="J1" s="4"/>
      <c r="N1" s="75" t="s">
        <v>89</v>
      </c>
    </row>
    <row r="2" spans="1:17" ht="18" customHeight="1" x14ac:dyDescent="0.3">
      <c r="A2" s="518" t="s">
        <v>134</v>
      </c>
      <c r="B2" s="519"/>
      <c r="C2" s="519"/>
      <c r="D2" s="519"/>
      <c r="E2" s="519"/>
      <c r="F2" s="519"/>
      <c r="G2" s="519"/>
      <c r="H2" s="519"/>
      <c r="I2" s="519"/>
      <c r="J2" s="519"/>
      <c r="K2" s="520" t="s">
        <v>43</v>
      </c>
      <c r="L2" s="521"/>
      <c r="N2" s="72" t="s">
        <v>143</v>
      </c>
      <c r="O2" s="254">
        <v>2</v>
      </c>
    </row>
    <row r="3" spans="1:17" x14ac:dyDescent="0.3">
      <c r="A3" s="6"/>
      <c r="B3" s="7"/>
      <c r="C3" s="7"/>
      <c r="D3" s="7"/>
      <c r="E3" s="7"/>
      <c r="F3" s="7"/>
      <c r="G3" s="8"/>
      <c r="H3" s="8"/>
      <c r="I3" s="8"/>
      <c r="J3" s="9"/>
      <c r="N3" s="73" t="s">
        <v>144</v>
      </c>
      <c r="O3" s="255">
        <v>1</v>
      </c>
    </row>
    <row r="4" spans="1:17" ht="28.5" customHeight="1" x14ac:dyDescent="0.3">
      <c r="A4" s="10"/>
      <c r="B4" s="7"/>
      <c r="C4" s="522" t="s">
        <v>133</v>
      </c>
      <c r="D4" s="523"/>
      <c r="E4" s="524"/>
      <c r="F4" s="523"/>
      <c r="G4" s="523"/>
      <c r="H4" s="523"/>
      <c r="I4" s="523"/>
      <c r="J4" s="523"/>
      <c r="K4" s="523"/>
      <c r="L4" s="525"/>
      <c r="N4" s="230" t="s">
        <v>145</v>
      </c>
      <c r="O4" s="257">
        <v>0</v>
      </c>
    </row>
    <row r="5" spans="1:17" ht="17.25" thickBot="1" x14ac:dyDescent="0.35">
      <c r="A5" s="10"/>
      <c r="B5" s="7"/>
      <c r="C5" s="7"/>
      <c r="D5" s="7"/>
      <c r="E5" s="7"/>
      <c r="F5" s="7"/>
      <c r="G5" s="8"/>
      <c r="H5" s="8"/>
      <c r="I5" s="8"/>
      <c r="J5" s="11"/>
    </row>
    <row r="6" spans="1:17" ht="24.75" customHeight="1" x14ac:dyDescent="0.3">
      <c r="A6" s="10"/>
      <c r="B6" s="12"/>
      <c r="C6" s="23" t="s">
        <v>122</v>
      </c>
      <c r="D6" s="95" t="s">
        <v>74</v>
      </c>
      <c r="E6" s="96" t="s">
        <v>290</v>
      </c>
      <c r="F6" s="23" t="s">
        <v>87</v>
      </c>
      <c r="G6" s="526" t="s">
        <v>86</v>
      </c>
      <c r="H6" s="524"/>
      <c r="I6" s="524"/>
      <c r="J6" s="524"/>
      <c r="K6" s="524"/>
      <c r="L6" s="527"/>
      <c r="M6" s="23" t="s">
        <v>207</v>
      </c>
      <c r="N6" s="528" t="s">
        <v>206</v>
      </c>
      <c r="O6" s="528"/>
      <c r="P6" s="528"/>
      <c r="Q6" s="528"/>
    </row>
    <row r="7" spans="1:17" ht="30" customHeight="1" x14ac:dyDescent="0.3">
      <c r="A7" s="10"/>
      <c r="B7" s="12">
        <v>1</v>
      </c>
      <c r="C7" s="67" t="s">
        <v>170</v>
      </c>
      <c r="D7" s="302"/>
      <c r="E7" s="297"/>
      <c r="F7" s="301"/>
      <c r="G7" s="486"/>
      <c r="H7" s="487"/>
      <c r="I7" s="487"/>
      <c r="J7" s="487"/>
      <c r="K7" s="487"/>
      <c r="L7" s="488"/>
      <c r="M7" s="21"/>
      <c r="N7" s="485"/>
      <c r="O7" s="485"/>
      <c r="P7" s="485"/>
      <c r="Q7" s="485"/>
    </row>
    <row r="8" spans="1:17" ht="30" customHeight="1" thickBot="1" x14ac:dyDescent="0.35">
      <c r="A8" s="10"/>
      <c r="B8" s="12">
        <v>2</v>
      </c>
      <c r="C8" s="278" t="s">
        <v>202</v>
      </c>
      <c r="D8" s="299" t="s">
        <v>288</v>
      </c>
      <c r="E8" s="300"/>
      <c r="F8" s="301"/>
      <c r="G8" s="486"/>
      <c r="H8" s="487"/>
      <c r="I8" s="487"/>
      <c r="J8" s="487"/>
      <c r="K8" s="487"/>
      <c r="L8" s="488"/>
      <c r="M8" s="21"/>
      <c r="N8" s="485"/>
      <c r="O8" s="485"/>
      <c r="P8" s="485"/>
      <c r="Q8" s="485"/>
    </row>
    <row r="9" spans="1:17" x14ac:dyDescent="0.3">
      <c r="B9" s="12"/>
      <c r="C9" s="15" t="s">
        <v>0</v>
      </c>
      <c r="D9" s="92"/>
      <c r="E9" s="92"/>
      <c r="F9" s="71">
        <f>IF(OR(D7="X",D7="x"),F7,0)+IF(OR(D8="X",D8="x"),F8,0)</f>
        <v>0</v>
      </c>
      <c r="G9" s="368" t="s">
        <v>88</v>
      </c>
      <c r="H9" s="2">
        <f>2*(COUNTIF(D7:D8,"X"))</f>
        <v>2</v>
      </c>
      <c r="I9" s="16" t="s">
        <v>92</v>
      </c>
      <c r="J9" s="17" t="s">
        <v>91</v>
      </c>
      <c r="K9" s="18">
        <f xml:space="preserve"> 2*ROWS(F7:F8)</f>
        <v>4</v>
      </c>
      <c r="L9" s="19" t="s">
        <v>93</v>
      </c>
    </row>
    <row r="10" spans="1:17" x14ac:dyDescent="0.3">
      <c r="B10" s="12"/>
    </row>
    <row r="12" spans="1:17" x14ac:dyDescent="0.3">
      <c r="F12" s="76"/>
      <c r="H12" s="76"/>
      <c r="I12" s="76"/>
    </row>
  </sheetData>
  <sheetProtection algorithmName="SHA-512" hashValue="aseSTGrdif5lK5PsGOS7pL2zk9zcziE3mnUm04FihFsgbGdgCoNkDjk57hII6YYETn8SDI0R3XcmDPK3my/mew==" saltValue="u0j54GBiA/hY3EhS8Y64dQ==" spinCount="100000" sheet="1" objects="1" scenarios="1" formatColumns="0" formatRows="0"/>
  <dataConsolidate/>
  <mergeCells count="9">
    <mergeCell ref="G8:L8"/>
    <mergeCell ref="N8:Q8"/>
    <mergeCell ref="A2:J2"/>
    <mergeCell ref="K2:L2"/>
    <mergeCell ref="C4:L4"/>
    <mergeCell ref="G6:L6"/>
    <mergeCell ref="N6:Q6"/>
    <mergeCell ref="G7:L7"/>
    <mergeCell ref="N7:Q7"/>
  </mergeCells>
  <conditionalFormatting sqref="E7:F8">
    <cfRule type="colorScale" priority="1">
      <colorScale>
        <cfvo type="num" val="$O$4"/>
        <cfvo type="num" val="$O$3"/>
        <cfvo type="num" val="$O$2"/>
        <color rgb="FFF8696B"/>
        <color rgb="FFFFEB84"/>
        <color rgb="FF63BE7B"/>
      </colorScale>
    </cfRule>
  </conditionalFormatting>
  <dataValidations disablePrompts="1" count="2">
    <dataValidation type="list" allowBlank="1" showInputMessage="1" showErrorMessage="1" sqref="E7:F8" xr:uid="{BB1088B2-90F5-401A-95EF-58C099B57E3B}">
      <formula1>$O$2:$O$4</formula1>
    </dataValidation>
    <dataValidation type="list" allowBlank="1" showInputMessage="1" showErrorMessage="1" sqref="D7:D8" xr:uid="{95730588-9099-4035-8F02-8C7B90254527}">
      <formula1>"X"</formula1>
    </dataValidation>
  </dataValidations>
  <printOptions horizontalCentered="1" verticalCentered="1"/>
  <pageMargins left="0.70866141732283472" right="0.70866141732283472" top="1.5748031496062993" bottom="0.74803149606299213" header="0.31496062992125984" footer="0.31496062992125984"/>
  <pageSetup paperSize="8" scale="99" orientation="landscape" horizontalDpi="300" verticalDpi="300" r:id="rId1"/>
  <headerFooter>
    <oddHeader>&amp;L&amp;"Arial Narrow,Normal"&amp;9Bewertungstool V1.0&amp;R&amp;"Arial Narrow,Normal"&amp;G</oddHeader>
    <oddFooter>&amp;L&amp;"Arial Narrow,Normal"&amp;8&amp;F&amp;C&amp;"Arial Narrow,Normal"&amp;8&amp;P/&amp;N&amp;R&amp;"Arial Narrow,Normal"&amp;8&amp;D</oddFooter>
  </headerFooter>
  <legacyDrawingHF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CD93AE-99C5-4E1F-BBD4-296AC6E3E709}">
  <sheetPr>
    <tabColor rgb="FF5CBFD9"/>
  </sheetPr>
  <dimension ref="A1:Q13"/>
  <sheetViews>
    <sheetView zoomScaleNormal="100" workbookViewId="0"/>
  </sheetViews>
  <sheetFormatPr baseColWidth="10" defaultColWidth="11.42578125" defaultRowHeight="16.5" x14ac:dyDescent="0.3"/>
  <cols>
    <col min="1" max="2" width="2.42578125" style="27" customWidth="1"/>
    <col min="3" max="3" width="21.28515625" style="27" customWidth="1"/>
    <col min="4" max="4" width="8.28515625" style="27" customWidth="1"/>
    <col min="5" max="6" width="7.42578125" style="27" customWidth="1"/>
    <col min="7" max="9" width="5.7109375" style="27" customWidth="1"/>
    <col min="10" max="10" width="15.140625" style="25" customWidth="1"/>
    <col min="11" max="11" width="4.28515625" style="25" customWidth="1"/>
    <col min="12" max="12" width="35.28515625" style="25" customWidth="1"/>
    <col min="13" max="13" width="25.42578125" style="25" customWidth="1"/>
    <col min="14" max="14" width="11.140625" style="26" customWidth="1"/>
    <col min="15" max="15" width="6.140625" style="26" customWidth="1"/>
    <col min="16" max="16" width="14.7109375" style="26" customWidth="1"/>
    <col min="17" max="17" width="14.7109375" style="25" customWidth="1"/>
    <col min="18" max="16384" width="11.42578125" style="25"/>
  </cols>
  <sheetData>
    <row r="1" spans="1:17" x14ac:dyDescent="0.3">
      <c r="A1" s="10"/>
      <c r="B1" s="10"/>
      <c r="C1" s="10"/>
      <c r="D1" s="10"/>
      <c r="E1" s="10"/>
      <c r="F1" s="10"/>
      <c r="G1" s="3"/>
      <c r="H1" s="3"/>
      <c r="I1" s="3"/>
      <c r="J1" s="4"/>
      <c r="N1" s="75" t="s">
        <v>89</v>
      </c>
    </row>
    <row r="2" spans="1:17" ht="18" customHeight="1" x14ac:dyDescent="0.3">
      <c r="A2" s="518" t="s">
        <v>45</v>
      </c>
      <c r="B2" s="519"/>
      <c r="C2" s="519"/>
      <c r="D2" s="519"/>
      <c r="E2" s="519"/>
      <c r="F2" s="519"/>
      <c r="G2" s="519"/>
      <c r="H2" s="519"/>
      <c r="I2" s="519"/>
      <c r="J2" s="519"/>
      <c r="K2" s="520" t="s">
        <v>44</v>
      </c>
      <c r="L2" s="521"/>
      <c r="N2" s="72" t="s">
        <v>143</v>
      </c>
      <c r="O2" s="254">
        <v>2</v>
      </c>
    </row>
    <row r="3" spans="1:17" x14ac:dyDescent="0.3">
      <c r="A3" s="6"/>
      <c r="B3" s="7"/>
      <c r="C3" s="7"/>
      <c r="D3" s="7"/>
      <c r="E3" s="7"/>
      <c r="F3" s="7"/>
      <c r="G3" s="8"/>
      <c r="H3" s="8"/>
      <c r="I3" s="8"/>
      <c r="J3" s="9"/>
      <c r="N3" s="73" t="s">
        <v>144</v>
      </c>
      <c r="O3" s="255">
        <v>1</v>
      </c>
    </row>
    <row r="4" spans="1:17" ht="15" customHeight="1" x14ac:dyDescent="0.3">
      <c r="A4" s="10"/>
      <c r="B4" s="7"/>
      <c r="C4" s="529" t="s">
        <v>135</v>
      </c>
      <c r="D4" s="530"/>
      <c r="E4" s="531"/>
      <c r="F4" s="530"/>
      <c r="G4" s="530"/>
      <c r="H4" s="530"/>
      <c r="I4" s="530"/>
      <c r="J4" s="530"/>
      <c r="K4" s="530"/>
      <c r="L4" s="532"/>
      <c r="N4" s="74" t="s">
        <v>145</v>
      </c>
      <c r="O4" s="257">
        <v>0</v>
      </c>
    </row>
    <row r="5" spans="1:17" ht="17.25" thickBot="1" x14ac:dyDescent="0.35">
      <c r="A5" s="10"/>
      <c r="B5" s="7"/>
      <c r="C5" s="7"/>
      <c r="D5" s="7"/>
      <c r="E5" s="7"/>
      <c r="F5" s="7"/>
      <c r="G5" s="8"/>
      <c r="H5" s="8"/>
      <c r="I5" s="8"/>
      <c r="J5" s="11"/>
    </row>
    <row r="6" spans="1:17" ht="24.75" customHeight="1" x14ac:dyDescent="0.3">
      <c r="A6" s="10"/>
      <c r="B6" s="12"/>
      <c r="C6" s="23" t="s">
        <v>122</v>
      </c>
      <c r="D6" s="95" t="s">
        <v>74</v>
      </c>
      <c r="E6" s="96" t="s">
        <v>290</v>
      </c>
      <c r="F6" s="23" t="s">
        <v>87</v>
      </c>
      <c r="G6" s="526" t="s">
        <v>86</v>
      </c>
      <c r="H6" s="524"/>
      <c r="I6" s="524"/>
      <c r="J6" s="524"/>
      <c r="K6" s="524"/>
      <c r="L6" s="527"/>
      <c r="M6" s="23" t="s">
        <v>207</v>
      </c>
      <c r="N6" s="528" t="s">
        <v>206</v>
      </c>
      <c r="O6" s="528"/>
      <c r="P6" s="528"/>
      <c r="Q6" s="528"/>
    </row>
    <row r="7" spans="1:17" ht="30" customHeight="1" x14ac:dyDescent="0.3">
      <c r="A7" s="10"/>
      <c r="B7" s="12">
        <v>1</v>
      </c>
      <c r="C7" s="67" t="s">
        <v>309</v>
      </c>
      <c r="D7" s="302"/>
      <c r="E7" s="297"/>
      <c r="F7" s="301"/>
      <c r="G7" s="486"/>
      <c r="H7" s="487"/>
      <c r="I7" s="487"/>
      <c r="J7" s="487"/>
      <c r="K7" s="487"/>
      <c r="L7" s="488"/>
      <c r="M7" s="21"/>
      <c r="N7" s="485"/>
      <c r="O7" s="485"/>
      <c r="P7" s="485"/>
      <c r="Q7" s="485"/>
    </row>
    <row r="8" spans="1:17" ht="30" customHeight="1" x14ac:dyDescent="0.3">
      <c r="A8" s="10"/>
      <c r="B8" s="12">
        <v>2</v>
      </c>
      <c r="C8" s="278" t="s">
        <v>171</v>
      </c>
      <c r="D8" s="302"/>
      <c r="E8" s="297"/>
      <c r="F8" s="301"/>
      <c r="G8" s="486"/>
      <c r="H8" s="487"/>
      <c r="I8" s="487"/>
      <c r="J8" s="487"/>
      <c r="K8" s="487"/>
      <c r="L8" s="488"/>
      <c r="M8" s="21"/>
      <c r="N8" s="485"/>
      <c r="O8" s="485"/>
      <c r="P8" s="485"/>
      <c r="Q8" s="485"/>
    </row>
    <row r="9" spans="1:17" ht="30" customHeight="1" thickBot="1" x14ac:dyDescent="0.35">
      <c r="A9" s="10"/>
      <c r="B9" s="12">
        <v>3</v>
      </c>
      <c r="C9" s="14" t="s">
        <v>172</v>
      </c>
      <c r="D9" s="303"/>
      <c r="E9" s="300"/>
      <c r="F9" s="301"/>
      <c r="G9" s="486"/>
      <c r="H9" s="487"/>
      <c r="I9" s="487"/>
      <c r="J9" s="487"/>
      <c r="K9" s="487"/>
      <c r="L9" s="488"/>
      <c r="M9" s="21"/>
      <c r="N9" s="485"/>
      <c r="O9" s="485"/>
      <c r="P9" s="485"/>
      <c r="Q9" s="485"/>
    </row>
    <row r="10" spans="1:17" x14ac:dyDescent="0.3">
      <c r="B10" s="12"/>
      <c r="C10" s="15" t="s">
        <v>0</v>
      </c>
      <c r="D10" s="92"/>
      <c r="E10" s="92"/>
      <c r="F10" s="71">
        <f>IF(OR(D7="X",D7="x"),F7,0)+IF(OR(D8="X",D8="x"),F8,0)+IF(OR(D9="X",D9="x"),F9,0)</f>
        <v>0</v>
      </c>
      <c r="G10" s="368" t="s">
        <v>88</v>
      </c>
      <c r="H10" s="2">
        <f>2*(COUNTIF(D7:D9,"X"))</f>
        <v>0</v>
      </c>
      <c r="I10" s="16" t="s">
        <v>92</v>
      </c>
      <c r="J10" s="17" t="s">
        <v>91</v>
      </c>
      <c r="K10" s="18">
        <f xml:space="preserve"> 2*ROWS(F7:F9)</f>
        <v>6</v>
      </c>
      <c r="L10" s="19" t="s">
        <v>93</v>
      </c>
    </row>
    <row r="11" spans="1:17" x14ac:dyDescent="0.3">
      <c r="B11" s="12"/>
    </row>
    <row r="13" spans="1:17" x14ac:dyDescent="0.3">
      <c r="F13" s="76"/>
      <c r="H13" s="76"/>
      <c r="I13" s="76"/>
    </row>
  </sheetData>
  <sheetProtection algorithmName="SHA-512" hashValue="F7A6EjzUM/d4x+wLwNSJ0V1VTjLI96xklcnM6Hbn23ih/dQKzI3jHFA82JPVo90ZjflMRLFenOai+pDNJq1GZw==" saltValue="3inXufESXMKHg3NAW4pWKw==" spinCount="100000" sheet="1" objects="1" scenarios="1" formatColumns="0" formatRows="0"/>
  <dataConsolidate/>
  <mergeCells count="11">
    <mergeCell ref="G9:L9"/>
    <mergeCell ref="N9:Q9"/>
    <mergeCell ref="G8:L8"/>
    <mergeCell ref="N8:Q8"/>
    <mergeCell ref="A2:J2"/>
    <mergeCell ref="K2:L2"/>
    <mergeCell ref="C4:L4"/>
    <mergeCell ref="G6:L6"/>
    <mergeCell ref="N6:Q6"/>
    <mergeCell ref="G7:L7"/>
    <mergeCell ref="N7:Q7"/>
  </mergeCells>
  <conditionalFormatting sqref="E8:F9">
    <cfRule type="colorScale" priority="1">
      <colorScale>
        <cfvo type="num" val="$O$4"/>
        <cfvo type="num" val="$O$3"/>
        <cfvo type="num" val="$O$2"/>
        <color rgb="FFF8696B"/>
        <color rgb="FFFFEB84"/>
        <color rgb="FF63BE7B"/>
      </colorScale>
    </cfRule>
  </conditionalFormatting>
  <dataValidations disablePrompts="1" count="2">
    <dataValidation type="list" allowBlank="1" showInputMessage="1" showErrorMessage="1" sqref="E7:F9" xr:uid="{9BED74EB-0F25-4B32-8968-AFCCFD39F115}">
      <formula1>$O$2:$O$4</formula1>
    </dataValidation>
    <dataValidation type="list" allowBlank="1" showInputMessage="1" showErrorMessage="1" sqref="D7:D9" xr:uid="{5EDCC53E-F168-4B49-869A-35FF0DA0C7ED}">
      <formula1>"X"</formula1>
    </dataValidation>
  </dataValidations>
  <printOptions horizontalCentered="1" verticalCentered="1"/>
  <pageMargins left="0.70866141732283472" right="0.70866141732283472" top="1.5748031496062993" bottom="0.74803149606299213" header="0.31496062992125984" footer="0.31496062992125984"/>
  <pageSetup paperSize="8" scale="99" orientation="landscape" horizontalDpi="300" verticalDpi="300" r:id="rId1"/>
  <headerFooter>
    <oddHeader>&amp;L&amp;"Arial Narrow,Normal"&amp;9Bewertungstool V1.0&amp;R&amp;"Arial Narrow,Normal"&amp;G</oddHeader>
    <oddFooter>&amp;L&amp;"Arial Narrow,Normal"&amp;8&amp;F&amp;C&amp;"Arial Narrow,Normal"&amp;8&amp;P/&amp;N&amp;R&amp;"Arial Narrow,Normal"&amp;8&amp;D</oddFooter>
  </headerFooter>
  <legacyDrawingHF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4C1E16-C7CE-4EE9-B8C6-20E14FE22352}">
  <sheetPr>
    <tabColor rgb="FF5CBFD9"/>
  </sheetPr>
  <dimension ref="A1:Q14"/>
  <sheetViews>
    <sheetView zoomScaleNormal="100" workbookViewId="0"/>
  </sheetViews>
  <sheetFormatPr baseColWidth="10" defaultColWidth="11.42578125" defaultRowHeight="16.5" x14ac:dyDescent="0.3"/>
  <cols>
    <col min="1" max="2" width="2.42578125" style="27" customWidth="1"/>
    <col min="3" max="3" width="21.28515625" style="27" customWidth="1"/>
    <col min="4" max="4" width="8.28515625" style="27" customWidth="1"/>
    <col min="5" max="6" width="7.42578125" style="27" customWidth="1"/>
    <col min="7" max="9" width="5.7109375" style="27" customWidth="1"/>
    <col min="10" max="10" width="15.140625" style="25" customWidth="1"/>
    <col min="11" max="11" width="4.28515625" style="25" customWidth="1"/>
    <col min="12" max="12" width="35.28515625" style="25" customWidth="1"/>
    <col min="13" max="13" width="25.42578125" style="25" customWidth="1"/>
    <col min="14" max="14" width="11.140625" style="26" customWidth="1"/>
    <col min="15" max="15" width="6.140625" style="26" customWidth="1"/>
    <col min="16" max="16" width="14.7109375" style="26" customWidth="1"/>
    <col min="17" max="17" width="14.7109375" style="25" customWidth="1"/>
    <col min="18" max="16384" width="11.42578125" style="25"/>
  </cols>
  <sheetData>
    <row r="1" spans="1:17" x14ac:dyDescent="0.3">
      <c r="A1" s="10"/>
      <c r="B1" s="10"/>
      <c r="C1" s="10"/>
      <c r="D1" s="10"/>
      <c r="E1" s="10"/>
      <c r="F1" s="10"/>
      <c r="G1" s="3"/>
      <c r="H1" s="3"/>
      <c r="I1" s="3"/>
      <c r="J1" s="4"/>
      <c r="N1" s="75" t="s">
        <v>89</v>
      </c>
    </row>
    <row r="2" spans="1:17" ht="18" customHeight="1" x14ac:dyDescent="0.3">
      <c r="A2" s="518" t="s">
        <v>47</v>
      </c>
      <c r="B2" s="519"/>
      <c r="C2" s="519"/>
      <c r="D2" s="519"/>
      <c r="E2" s="519"/>
      <c r="F2" s="519"/>
      <c r="G2" s="519"/>
      <c r="H2" s="519"/>
      <c r="I2" s="519"/>
      <c r="J2" s="519"/>
      <c r="K2" s="520" t="s">
        <v>46</v>
      </c>
      <c r="L2" s="521"/>
      <c r="N2" s="72" t="s">
        <v>143</v>
      </c>
      <c r="O2" s="254">
        <v>2</v>
      </c>
    </row>
    <row r="3" spans="1:17" x14ac:dyDescent="0.3">
      <c r="A3" s="6"/>
      <c r="B3" s="7"/>
      <c r="C3" s="7"/>
      <c r="D3" s="7"/>
      <c r="E3" s="7"/>
      <c r="F3" s="7"/>
      <c r="G3" s="8"/>
      <c r="H3" s="8"/>
      <c r="I3" s="8"/>
      <c r="J3" s="9"/>
      <c r="N3" s="73" t="s">
        <v>144</v>
      </c>
      <c r="O3" s="255">
        <v>1</v>
      </c>
    </row>
    <row r="4" spans="1:17" ht="15" customHeight="1" x14ac:dyDescent="0.3">
      <c r="A4" s="10"/>
      <c r="B4" s="7"/>
      <c r="C4" s="529" t="s">
        <v>81</v>
      </c>
      <c r="D4" s="530"/>
      <c r="E4" s="531"/>
      <c r="F4" s="530"/>
      <c r="G4" s="530"/>
      <c r="H4" s="530"/>
      <c r="I4" s="530"/>
      <c r="J4" s="530"/>
      <c r="K4" s="530"/>
      <c r="L4" s="532"/>
      <c r="N4" s="74" t="s">
        <v>145</v>
      </c>
      <c r="O4" s="257">
        <v>0</v>
      </c>
    </row>
    <row r="5" spans="1:17" ht="17.25" thickBot="1" x14ac:dyDescent="0.35">
      <c r="A5" s="10"/>
      <c r="B5" s="7"/>
      <c r="C5" s="7"/>
      <c r="D5" s="7"/>
      <c r="E5" s="7"/>
      <c r="F5" s="7"/>
      <c r="G5" s="8"/>
      <c r="H5" s="8"/>
      <c r="I5" s="8"/>
      <c r="J5" s="11"/>
    </row>
    <row r="6" spans="1:17" ht="24.75" customHeight="1" x14ac:dyDescent="0.3">
      <c r="A6" s="10"/>
      <c r="B6" s="12"/>
      <c r="C6" s="23" t="s">
        <v>122</v>
      </c>
      <c r="D6" s="95" t="s">
        <v>74</v>
      </c>
      <c r="E6" s="96" t="s">
        <v>290</v>
      </c>
      <c r="F6" s="23" t="s">
        <v>87</v>
      </c>
      <c r="G6" s="526" t="s">
        <v>86</v>
      </c>
      <c r="H6" s="524"/>
      <c r="I6" s="524"/>
      <c r="J6" s="524"/>
      <c r="K6" s="524"/>
      <c r="L6" s="527"/>
      <c r="M6" s="23" t="s">
        <v>207</v>
      </c>
      <c r="N6" s="528" t="s">
        <v>206</v>
      </c>
      <c r="O6" s="528"/>
      <c r="P6" s="528"/>
      <c r="Q6" s="528"/>
    </row>
    <row r="7" spans="1:17" ht="30" customHeight="1" x14ac:dyDescent="0.3">
      <c r="A7" s="10"/>
      <c r="B7" s="12">
        <v>1</v>
      </c>
      <c r="C7" s="67" t="s">
        <v>203</v>
      </c>
      <c r="D7" s="302"/>
      <c r="E7" s="297"/>
      <c r="F7" s="301"/>
      <c r="G7" s="486"/>
      <c r="H7" s="487"/>
      <c r="I7" s="487"/>
      <c r="J7" s="487"/>
      <c r="K7" s="487"/>
      <c r="L7" s="488"/>
      <c r="M7" s="21"/>
      <c r="N7" s="485"/>
      <c r="O7" s="485"/>
      <c r="P7" s="485"/>
      <c r="Q7" s="485"/>
    </row>
    <row r="8" spans="1:17" ht="30" customHeight="1" x14ac:dyDescent="0.3">
      <c r="A8" s="10"/>
      <c r="B8" s="12">
        <v>2</v>
      </c>
      <c r="C8" s="278" t="s">
        <v>310</v>
      </c>
      <c r="D8" s="302"/>
      <c r="E8" s="297"/>
      <c r="F8" s="301"/>
      <c r="G8" s="486"/>
      <c r="H8" s="487"/>
      <c r="I8" s="487"/>
      <c r="J8" s="487"/>
      <c r="K8" s="487"/>
      <c r="L8" s="488"/>
      <c r="M8" s="21"/>
      <c r="N8" s="485"/>
      <c r="O8" s="485"/>
      <c r="P8" s="485"/>
      <c r="Q8" s="485"/>
    </row>
    <row r="9" spans="1:17" ht="30" customHeight="1" x14ac:dyDescent="0.3">
      <c r="A9" s="10"/>
      <c r="B9" s="12">
        <v>3</v>
      </c>
      <c r="C9" s="14" t="s">
        <v>174</v>
      </c>
      <c r="D9" s="302"/>
      <c r="E9" s="297"/>
      <c r="F9" s="301"/>
      <c r="G9" s="486"/>
      <c r="H9" s="487"/>
      <c r="I9" s="487"/>
      <c r="J9" s="487"/>
      <c r="K9" s="487"/>
      <c r="L9" s="488"/>
      <c r="M9" s="21"/>
      <c r="N9" s="485"/>
      <c r="O9" s="485"/>
      <c r="P9" s="485"/>
      <c r="Q9" s="485"/>
    </row>
    <row r="10" spans="1:17" ht="30" customHeight="1" thickBot="1" x14ac:dyDescent="0.35">
      <c r="A10" s="10"/>
      <c r="B10" s="12">
        <v>4</v>
      </c>
      <c r="C10" s="14" t="s">
        <v>173</v>
      </c>
      <c r="D10" s="306" t="s">
        <v>288</v>
      </c>
      <c r="E10" s="305"/>
      <c r="F10" s="301"/>
      <c r="G10" s="486"/>
      <c r="H10" s="487"/>
      <c r="I10" s="487"/>
      <c r="J10" s="487"/>
      <c r="K10" s="487"/>
      <c r="L10" s="488"/>
      <c r="M10" s="21"/>
      <c r="N10" s="485"/>
      <c r="O10" s="485"/>
      <c r="P10" s="485"/>
      <c r="Q10" s="485"/>
    </row>
    <row r="11" spans="1:17" x14ac:dyDescent="0.3">
      <c r="B11" s="12"/>
      <c r="C11" s="15" t="s">
        <v>0</v>
      </c>
      <c r="D11" s="2"/>
      <c r="E11" s="71"/>
      <c r="F11" s="71">
        <f>IF(OR(D7="X",D7="x"),F7,0)+IF(OR(D8="X",D8="x"),F8,0)+IF(OR(D9="X",D9="x"),F9,0)+IF(OR(D10="X",D10="x"),F10,0)</f>
        <v>0</v>
      </c>
      <c r="G11" s="368" t="s">
        <v>88</v>
      </c>
      <c r="H11" s="2">
        <f>2*(COUNTIF(D7:D10,"X"))</f>
        <v>2</v>
      </c>
      <c r="I11" s="16" t="s">
        <v>92</v>
      </c>
      <c r="J11" s="17" t="s">
        <v>91</v>
      </c>
      <c r="K11" s="18">
        <f xml:space="preserve"> 2*ROWS(F7:F10)</f>
        <v>8</v>
      </c>
      <c r="L11" s="19" t="s">
        <v>93</v>
      </c>
    </row>
    <row r="12" spans="1:17" x14ac:dyDescent="0.3">
      <c r="B12" s="12"/>
    </row>
    <row r="14" spans="1:17" x14ac:dyDescent="0.3">
      <c r="F14" s="76"/>
      <c r="H14" s="76"/>
      <c r="I14" s="76"/>
    </row>
  </sheetData>
  <sheetProtection algorithmName="SHA-512" hashValue="IXzPd4DrV8f6l7HnsrxQiRlL6GDJWyeXTNEv2vtQ+0EIp3P754C6OIL1Q0tBKvrjIRfsYbnxYJBVvzWS/JRi0A==" saltValue="Xv3DGZ9dgXhBOzS3UdoG5Q==" spinCount="100000" sheet="1" objects="1" scenarios="1" formatColumns="0" formatRows="0"/>
  <dataConsolidate/>
  <mergeCells count="13">
    <mergeCell ref="G8:L8"/>
    <mergeCell ref="N8:Q8"/>
    <mergeCell ref="G10:L10"/>
    <mergeCell ref="N10:Q10"/>
    <mergeCell ref="G9:L9"/>
    <mergeCell ref="N9:Q9"/>
    <mergeCell ref="G7:L7"/>
    <mergeCell ref="N7:Q7"/>
    <mergeCell ref="A2:J2"/>
    <mergeCell ref="K2:L2"/>
    <mergeCell ref="C4:L4"/>
    <mergeCell ref="G6:L6"/>
    <mergeCell ref="N6:Q6"/>
  </mergeCells>
  <conditionalFormatting sqref="E7:F10">
    <cfRule type="colorScale" priority="2">
      <colorScale>
        <cfvo type="num" val="$O$4"/>
        <cfvo type="num" val="$O$3"/>
        <cfvo type="num" val="$O$2"/>
        <color rgb="FFF8696B"/>
        <color rgb="FFFFEB84"/>
        <color rgb="FF63BE7B"/>
      </colorScale>
    </cfRule>
  </conditionalFormatting>
  <dataValidations disablePrompts="1" count="2">
    <dataValidation type="list" allowBlank="1" showInputMessage="1" showErrorMessage="1" sqref="E7:F10" xr:uid="{7AED113C-0545-4291-804B-02BBE578B7F4}">
      <formula1>$O$2:$O$4</formula1>
    </dataValidation>
    <dataValidation type="list" allowBlank="1" showInputMessage="1" showErrorMessage="1" sqref="D7:D10" xr:uid="{9F333A0F-C08B-4397-9BDB-9962DE139FBB}">
      <formula1>"X"</formula1>
    </dataValidation>
  </dataValidations>
  <printOptions horizontalCentered="1" verticalCentered="1"/>
  <pageMargins left="0.70866141732283472" right="0.70866141732283472" top="1.5748031496062993" bottom="0.74803149606299213" header="0.31496062992125984" footer="0.31496062992125984"/>
  <pageSetup paperSize="8" scale="99" orientation="landscape" horizontalDpi="300" verticalDpi="300" r:id="rId1"/>
  <headerFooter>
    <oddHeader>&amp;L&amp;"Arial Narrow,Normal"&amp;9Bewertungstool V1.0&amp;R&amp;"Arial Narrow,Normal"&amp;G</oddHeader>
    <oddFooter>&amp;L&amp;"Arial Narrow,Normal"&amp;8&amp;F&amp;C&amp;"Arial Narrow,Normal"&amp;8&amp;P/&amp;N&amp;R&amp;"Arial Narrow,Normal"&amp;8&amp;D</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4">
    <tabColor theme="0" tint="-0.14999847407452621"/>
  </sheetPr>
  <dimension ref="A1:W45"/>
  <sheetViews>
    <sheetView view="pageLayout" topLeftCell="A4" zoomScaleNormal="145" workbookViewId="0">
      <selection activeCell="B1" sqref="B1"/>
    </sheetView>
  </sheetViews>
  <sheetFormatPr baseColWidth="10" defaultColWidth="10.85546875" defaultRowHeight="16.5" x14ac:dyDescent="0.3"/>
  <cols>
    <col min="1" max="1" width="2.5703125" style="25" customWidth="1"/>
    <col min="2" max="2" width="2.85546875" style="25" customWidth="1"/>
    <col min="3" max="3" width="12.42578125" style="25" customWidth="1"/>
    <col min="4" max="4" width="4.5703125" style="25" customWidth="1"/>
    <col min="5" max="5" width="19.5703125" style="25" customWidth="1"/>
    <col min="6" max="6" width="7.28515625" style="25" customWidth="1"/>
    <col min="7" max="7" width="43.140625" style="25" customWidth="1"/>
    <col min="8" max="8" width="8.85546875" style="39" customWidth="1"/>
    <col min="9" max="9" width="11.28515625" style="39" customWidth="1"/>
    <col min="10" max="13" width="3.42578125" style="39" customWidth="1"/>
    <col min="14" max="14" width="5.85546875" style="39" customWidth="1"/>
    <col min="15" max="15" width="19.28515625" style="39" customWidth="1"/>
    <col min="16" max="16" width="10.140625" style="25" customWidth="1"/>
    <col min="17" max="17" width="4.42578125" style="25" customWidth="1"/>
    <col min="18" max="18" width="15.42578125" style="25" customWidth="1"/>
    <col min="19" max="19" width="3.85546875" style="25" customWidth="1"/>
    <col min="20" max="20" width="9.140625" style="25" customWidth="1"/>
    <col min="21" max="21" width="8.85546875" style="25" customWidth="1"/>
    <col min="22" max="16384" width="10.85546875" style="25"/>
  </cols>
  <sheetData>
    <row r="1" spans="1:23" x14ac:dyDescent="0.3">
      <c r="A1" s="30"/>
      <c r="B1" s="42" t="s">
        <v>194</v>
      </c>
      <c r="C1" s="40"/>
      <c r="D1" s="40"/>
      <c r="E1" s="40"/>
      <c r="F1" s="40"/>
      <c r="G1" s="40"/>
      <c r="H1" s="41"/>
      <c r="I1" s="41"/>
      <c r="J1" s="41"/>
      <c r="K1" s="41"/>
      <c r="L1" s="41"/>
      <c r="M1" s="41"/>
      <c r="N1" s="68"/>
      <c r="O1" s="41"/>
      <c r="P1" s="40"/>
      <c r="Q1" s="40"/>
      <c r="R1" s="40"/>
      <c r="S1" s="40"/>
      <c r="T1" s="40"/>
    </row>
    <row r="2" spans="1:23" ht="16.5" customHeight="1" x14ac:dyDescent="0.3">
      <c r="A2" s="30"/>
      <c r="B2" s="415" t="s">
        <v>195</v>
      </c>
      <c r="C2" s="415"/>
      <c r="D2" s="415"/>
      <c r="E2" s="415"/>
      <c r="F2" s="415"/>
      <c r="G2" s="415"/>
      <c r="H2" s="415"/>
      <c r="I2" s="415"/>
      <c r="J2" s="415"/>
      <c r="K2" s="415"/>
      <c r="L2" s="415"/>
      <c r="M2" s="415"/>
      <c r="N2" s="415"/>
      <c r="O2" s="68"/>
      <c r="P2" s="40"/>
      <c r="Q2" s="40"/>
      <c r="R2" s="40"/>
      <c r="S2" s="40"/>
      <c r="T2" s="40"/>
    </row>
    <row r="3" spans="1:23" x14ac:dyDescent="0.3">
      <c r="A3" s="30"/>
      <c r="B3" s="415"/>
      <c r="C3" s="415"/>
      <c r="D3" s="415"/>
      <c r="E3" s="415"/>
      <c r="F3" s="415"/>
      <c r="G3" s="415"/>
      <c r="H3" s="415"/>
      <c r="I3" s="415"/>
      <c r="J3" s="415"/>
      <c r="K3" s="415"/>
      <c r="L3" s="415"/>
      <c r="M3" s="415"/>
      <c r="N3" s="415"/>
      <c r="O3" s="68"/>
      <c r="P3" s="40"/>
      <c r="Q3" s="40"/>
      <c r="R3" s="40"/>
      <c r="S3" s="40"/>
      <c r="T3" s="40"/>
    </row>
    <row r="4" spans="1:23" ht="25.5" customHeight="1" x14ac:dyDescent="0.3">
      <c r="A4" s="30"/>
      <c r="B4" s="415"/>
      <c r="C4" s="415"/>
      <c r="D4" s="415"/>
      <c r="E4" s="415"/>
      <c r="F4" s="415"/>
      <c r="G4" s="415"/>
      <c r="H4" s="415"/>
      <c r="I4" s="415"/>
      <c r="J4" s="415"/>
      <c r="K4" s="415"/>
      <c r="L4" s="415"/>
      <c r="M4" s="415"/>
      <c r="N4" s="415"/>
      <c r="O4" s="68"/>
      <c r="P4" s="40"/>
      <c r="Q4" s="40"/>
      <c r="R4" s="40"/>
      <c r="S4" s="40"/>
      <c r="T4" s="40"/>
      <c r="U4" s="287"/>
      <c r="V4" s="286" t="s">
        <v>287</v>
      </c>
    </row>
    <row r="5" spans="1:23" ht="6.75" customHeight="1" thickBot="1" x14ac:dyDescent="0.35">
      <c r="A5" s="30"/>
      <c r="B5" s="40"/>
      <c r="C5" s="40"/>
      <c r="D5" s="40"/>
      <c r="E5" s="40"/>
      <c r="F5" s="40"/>
      <c r="G5" s="40"/>
      <c r="H5" s="68"/>
      <c r="I5" s="68"/>
      <c r="J5" s="68"/>
      <c r="K5" s="68"/>
      <c r="L5" s="68"/>
      <c r="M5" s="68"/>
      <c r="N5" s="68"/>
      <c r="O5" s="68"/>
      <c r="P5" s="40"/>
      <c r="Q5" s="40"/>
      <c r="R5" s="40"/>
      <c r="S5" s="40"/>
      <c r="T5" s="40"/>
      <c r="U5" s="287"/>
    </row>
    <row r="6" spans="1:23" ht="15.75" customHeight="1" x14ac:dyDescent="0.3">
      <c r="A6" s="30"/>
      <c r="B6" s="453" t="s">
        <v>71</v>
      </c>
      <c r="C6" s="449"/>
      <c r="D6" s="449" t="s">
        <v>72</v>
      </c>
      <c r="E6" s="449"/>
      <c r="F6" s="449" t="s">
        <v>73</v>
      </c>
      <c r="G6" s="450"/>
      <c r="H6" s="427" t="s">
        <v>89</v>
      </c>
      <c r="I6" s="428"/>
      <c r="J6" s="57" t="s">
        <v>199</v>
      </c>
      <c r="K6" s="99"/>
      <c r="L6" s="99"/>
      <c r="M6" s="99"/>
      <c r="N6" s="32"/>
      <c r="O6" s="31" t="s">
        <v>120</v>
      </c>
      <c r="P6" s="291" t="s">
        <v>331</v>
      </c>
      <c r="Q6" s="30"/>
      <c r="R6" s="30"/>
      <c r="S6" s="30"/>
      <c r="T6" s="30"/>
      <c r="U6" s="287"/>
    </row>
    <row r="7" spans="1:23" ht="15.75" customHeight="1" thickBot="1" x14ac:dyDescent="0.35">
      <c r="A7" s="30"/>
      <c r="B7" s="454"/>
      <c r="C7" s="451"/>
      <c r="D7" s="451"/>
      <c r="E7" s="451"/>
      <c r="F7" s="451"/>
      <c r="G7" s="452"/>
      <c r="H7" s="213" t="s">
        <v>87</v>
      </c>
      <c r="I7" s="214" t="s">
        <v>205</v>
      </c>
      <c r="J7" s="233">
        <v>1</v>
      </c>
      <c r="K7" s="58">
        <v>2</v>
      </c>
      <c r="L7" s="58">
        <v>3</v>
      </c>
      <c r="M7" s="58">
        <v>4</v>
      </c>
      <c r="N7" s="85" t="s">
        <v>284</v>
      </c>
      <c r="O7" s="33" t="s">
        <v>338</v>
      </c>
      <c r="P7" s="290" t="s">
        <v>71</v>
      </c>
      <c r="Q7" s="30"/>
      <c r="R7" s="30"/>
      <c r="S7" s="30"/>
      <c r="T7" s="30"/>
      <c r="U7" s="87" t="s">
        <v>326</v>
      </c>
      <c r="V7" s="288" t="e">
        <v>#N/A</v>
      </c>
      <c r="W7" s="295" t="s">
        <v>335</v>
      </c>
    </row>
    <row r="8" spans="1:23" ht="15" customHeight="1" x14ac:dyDescent="0.3">
      <c r="A8" s="30"/>
      <c r="B8" s="455" t="s">
        <v>19</v>
      </c>
      <c r="C8" s="458" t="s">
        <v>20</v>
      </c>
      <c r="D8" s="461" t="s">
        <v>21</v>
      </c>
      <c r="E8" s="461" t="s">
        <v>20</v>
      </c>
      <c r="F8" s="346" t="s">
        <v>22</v>
      </c>
      <c r="G8" s="347" t="s">
        <v>24</v>
      </c>
      <c r="H8" s="215">
        <f ca="1">INDIRECT("'" &amp; $F8 &amp; "'!F$10")</f>
        <v>0</v>
      </c>
      <c r="I8" s="216">
        <f ca="1">INDIRECT("'" &amp; $F8 &amp; "'!H$10")</f>
        <v>6</v>
      </c>
      <c r="J8" s="118">
        <f>Liste_fuer_Grafik!M4</f>
        <v>0</v>
      </c>
      <c r="K8" s="47">
        <f>Liste_fuer_Grafik!M5</f>
        <v>0</v>
      </c>
      <c r="L8" s="47">
        <f>Liste_fuer_Grafik!M6</f>
        <v>0</v>
      </c>
      <c r="M8" s="59"/>
      <c r="N8" s="86">
        <f ca="1">IF((I8/2)&gt;0,(_xlfn.IFNA(J8,0)+_xlfn.IFNA(K8,0)+_xlfn.IFNA(L8,0)+_xlfn.IFNA(M8,0))/(I8/2),NA())</f>
        <v>0</v>
      </c>
      <c r="O8" s="34">
        <f ca="1">IF(N8&gt;0,N8/2,IF(ISNA(N8),NA(),0))</f>
        <v>0</v>
      </c>
      <c r="P8" s="391">
        <f ca="1">(SUM(H8:H10)/SUM(I8:I10))*2</f>
        <v>0</v>
      </c>
      <c r="Q8" s="30"/>
      <c r="R8" s="412" t="s">
        <v>362</v>
      </c>
      <c r="S8" s="413"/>
      <c r="T8" s="413"/>
      <c r="U8" s="261">
        <f>Liste_fuer_Grafik!P4</f>
        <v>0</v>
      </c>
      <c r="V8" s="289" t="e">
        <f ca="1">IF(ISNA(N8),2,NA())</f>
        <v>#N/A</v>
      </c>
      <c r="W8" s="388">
        <f>Liste_fuer_Grafik!U4</f>
        <v>0</v>
      </c>
    </row>
    <row r="9" spans="1:23" ht="16.5" customHeight="1" x14ac:dyDescent="0.3">
      <c r="A9" s="30"/>
      <c r="B9" s="456"/>
      <c r="C9" s="459"/>
      <c r="D9" s="462"/>
      <c r="E9" s="462"/>
      <c r="F9" s="348" t="s">
        <v>23</v>
      </c>
      <c r="G9" s="349" t="s">
        <v>132</v>
      </c>
      <c r="H9" s="217">
        <f ca="1">INDIRECT("'" &amp; $F9 &amp; "'!F$10")</f>
        <v>0</v>
      </c>
      <c r="I9" s="218">
        <f ca="1">INDIRECT("'" &amp; $F9 &amp; "'!H$10")</f>
        <v>6</v>
      </c>
      <c r="J9" s="119">
        <f>Liste_fuer_Grafik!M7</f>
        <v>0</v>
      </c>
      <c r="K9" s="48">
        <f>Liste_fuer_Grafik!M8</f>
        <v>0</v>
      </c>
      <c r="L9" s="48">
        <f>Liste_fuer_Grafik!M9</f>
        <v>0</v>
      </c>
      <c r="M9" s="60"/>
      <c r="N9" s="100">
        <f t="shared" ref="N9:N36" ca="1" si="0">IF((I9/2)&gt;0,(_xlfn.IFNA(J9,0)+_xlfn.IFNA(K9,0)+_xlfn.IFNA(L9,0)+_xlfn.IFNA(M9,0))/(I9/2),NA())</f>
        <v>0</v>
      </c>
      <c r="O9" s="35">
        <f t="shared" ref="O9:O36" ca="1" si="1">IF(N9&gt;0,N9/2,IF(ISNA(N9),NA(),0))</f>
        <v>0</v>
      </c>
      <c r="P9" s="392"/>
      <c r="Q9" s="30"/>
      <c r="R9" s="414"/>
      <c r="S9" s="414"/>
      <c r="T9" s="414"/>
      <c r="U9" s="261">
        <f>Liste_fuer_Grafik!P7</f>
        <v>0</v>
      </c>
      <c r="V9" s="289" t="e">
        <f t="shared" ref="V9:V36" ca="1" si="2">IF(ISNA(N9),2,NA())</f>
        <v>#N/A</v>
      </c>
      <c r="W9" s="388"/>
    </row>
    <row r="10" spans="1:23" ht="17.25" thickBot="1" x14ac:dyDescent="0.35">
      <c r="A10" s="30"/>
      <c r="B10" s="457"/>
      <c r="C10" s="460"/>
      <c r="D10" s="463"/>
      <c r="E10" s="463"/>
      <c r="F10" s="350" t="s">
        <v>70</v>
      </c>
      <c r="G10" s="351" t="s">
        <v>94</v>
      </c>
      <c r="H10" s="219">
        <f ca="1">INDIRECT("'" &amp; $F10 &amp; "'!F$9")</f>
        <v>0</v>
      </c>
      <c r="I10" s="220">
        <f ca="1">INDIRECT("'" &amp; $F10 &amp; "'!H$9")</f>
        <v>4</v>
      </c>
      <c r="J10" s="120">
        <f>Liste_fuer_Grafik!M10</f>
        <v>0</v>
      </c>
      <c r="K10" s="49">
        <f>Liste_fuer_Grafik!M11</f>
        <v>0</v>
      </c>
      <c r="L10" s="61"/>
      <c r="M10" s="61"/>
      <c r="N10" s="343">
        <f t="shared" ca="1" si="0"/>
        <v>0</v>
      </c>
      <c r="O10" s="36">
        <f t="shared" ca="1" si="1"/>
        <v>0</v>
      </c>
      <c r="P10" s="393"/>
      <c r="Q10" s="30"/>
      <c r="R10" s="396" t="s">
        <v>201</v>
      </c>
      <c r="S10" s="397"/>
      <c r="T10" s="240">
        <f>COUNTIF(J8:M36,0)</f>
        <v>45</v>
      </c>
      <c r="U10" s="261">
        <f>Liste_fuer_Grafik!P10</f>
        <v>0</v>
      </c>
      <c r="V10" s="289" t="e">
        <f t="shared" ca="1" si="2"/>
        <v>#N/A</v>
      </c>
      <c r="W10" s="388"/>
    </row>
    <row r="11" spans="1:23" ht="16.5" customHeight="1" x14ac:dyDescent="0.3">
      <c r="A11" s="30"/>
      <c r="B11" s="434" t="s">
        <v>1</v>
      </c>
      <c r="C11" s="432" t="s">
        <v>2</v>
      </c>
      <c r="D11" s="432" t="s">
        <v>7</v>
      </c>
      <c r="E11" s="432" t="s">
        <v>18</v>
      </c>
      <c r="F11" s="352" t="s">
        <v>25</v>
      </c>
      <c r="G11" s="353" t="s">
        <v>138</v>
      </c>
      <c r="H11" s="215">
        <f ca="1">INDIRECT("'" &amp; $F11 &amp; "'!F$9")</f>
        <v>0</v>
      </c>
      <c r="I11" s="216">
        <f ca="1">INDIRECT("'" &amp; $F11 &amp; "'!H$9")</f>
        <v>4</v>
      </c>
      <c r="J11" s="121">
        <f>Liste_fuer_Grafik!M12</f>
        <v>0</v>
      </c>
      <c r="K11" s="50">
        <f>Liste_fuer_Grafik!M13</f>
        <v>0</v>
      </c>
      <c r="L11" s="59"/>
      <c r="M11" s="59"/>
      <c r="N11" s="86">
        <f t="shared" ca="1" si="0"/>
        <v>0</v>
      </c>
      <c r="O11" s="34">
        <f t="shared" ca="1" si="1"/>
        <v>0</v>
      </c>
      <c r="P11" s="391">
        <f ca="1">(SUM(H11:H19)/SUM(I11:I19))*2</f>
        <v>0</v>
      </c>
      <c r="Q11" s="30"/>
      <c r="R11" s="398"/>
      <c r="S11" s="399"/>
      <c r="T11" s="241" t="str">
        <f>CONCATENATE("(", ROUND(100*(T10/76),0),"%)")</f>
        <v>(59%)</v>
      </c>
      <c r="U11" s="261">
        <f>Liste_fuer_Grafik!P12</f>
        <v>0</v>
      </c>
      <c r="V11" s="289" t="e">
        <f t="shared" ca="1" si="2"/>
        <v>#N/A</v>
      </c>
      <c r="W11" s="388">
        <f>Liste_fuer_Grafik!U12</f>
        <v>0</v>
      </c>
    </row>
    <row r="12" spans="1:23" x14ac:dyDescent="0.3">
      <c r="A12" s="30"/>
      <c r="B12" s="435"/>
      <c r="C12" s="433"/>
      <c r="D12" s="433" t="e">
        <v>#VALUE!</v>
      </c>
      <c r="E12" s="433"/>
      <c r="F12" s="354" t="s">
        <v>26</v>
      </c>
      <c r="G12" s="355" t="s">
        <v>27</v>
      </c>
      <c r="H12" s="217">
        <f ca="1">INDIRECT("'" &amp; $F12 &amp; "'!F$10")</f>
        <v>0</v>
      </c>
      <c r="I12" s="218">
        <f ca="1">INDIRECT("'" &amp; $F12 &amp; "'!H$10")</f>
        <v>0</v>
      </c>
      <c r="J12" s="122" t="e">
        <f>Liste_fuer_Grafik!M14</f>
        <v>#N/A</v>
      </c>
      <c r="K12" s="51" t="e">
        <f>Liste_fuer_Grafik!M15</f>
        <v>#N/A</v>
      </c>
      <c r="L12" s="51" t="e">
        <f>Liste_fuer_Grafik!M16</f>
        <v>#N/A</v>
      </c>
      <c r="M12" s="60"/>
      <c r="N12" s="100" t="e">
        <f t="shared" ca="1" si="0"/>
        <v>#N/A</v>
      </c>
      <c r="O12" s="35" t="e">
        <f t="shared" ca="1" si="1"/>
        <v>#N/A</v>
      </c>
      <c r="P12" s="392"/>
      <c r="Q12" s="30"/>
      <c r="R12" s="400" t="s">
        <v>285</v>
      </c>
      <c r="S12" s="401"/>
      <c r="T12" s="394">
        <f>COUNTIF(J8:M36,1)</f>
        <v>0</v>
      </c>
      <c r="U12" s="261" t="e">
        <f>Liste_fuer_Grafik!P14</f>
        <v>#N/A</v>
      </c>
      <c r="V12" s="289">
        <f t="shared" ca="1" si="2"/>
        <v>2</v>
      </c>
      <c r="W12" s="388"/>
    </row>
    <row r="13" spans="1:23" ht="16.5" customHeight="1" x14ac:dyDescent="0.3">
      <c r="A13" s="30"/>
      <c r="B13" s="435"/>
      <c r="C13" s="433"/>
      <c r="D13" s="433"/>
      <c r="E13" s="433"/>
      <c r="F13" s="354" t="s">
        <v>28</v>
      </c>
      <c r="G13" s="355" t="s">
        <v>29</v>
      </c>
      <c r="H13" s="217">
        <f ca="1">INDIRECT("'" &amp; $F13 &amp; "'!F$10")</f>
        <v>0</v>
      </c>
      <c r="I13" s="218">
        <f ca="1">INDIRECT("'" &amp; $F13 &amp; "'!H$10")</f>
        <v>4</v>
      </c>
      <c r="J13" s="122">
        <f>Liste_fuer_Grafik!M17</f>
        <v>0</v>
      </c>
      <c r="K13" s="51" t="e">
        <f>Liste_fuer_Grafik!M18</f>
        <v>#N/A</v>
      </c>
      <c r="L13" s="51">
        <f>Liste_fuer_Grafik!M19</f>
        <v>0</v>
      </c>
      <c r="M13" s="60"/>
      <c r="N13" s="100">
        <f t="shared" ca="1" si="0"/>
        <v>0</v>
      </c>
      <c r="O13" s="35">
        <f t="shared" ca="1" si="1"/>
        <v>0</v>
      </c>
      <c r="P13" s="392"/>
      <c r="Q13" s="30"/>
      <c r="R13" s="402"/>
      <c r="S13" s="403"/>
      <c r="T13" s="395"/>
      <c r="U13" s="261">
        <f>Liste_fuer_Grafik!P17</f>
        <v>0</v>
      </c>
      <c r="V13" s="289" t="e">
        <f t="shared" ca="1" si="2"/>
        <v>#N/A</v>
      </c>
      <c r="W13" s="388"/>
    </row>
    <row r="14" spans="1:23" x14ac:dyDescent="0.3">
      <c r="A14" s="30"/>
      <c r="B14" s="435"/>
      <c r="C14" s="433"/>
      <c r="D14" s="433" t="s">
        <v>10</v>
      </c>
      <c r="E14" s="433" t="s">
        <v>14</v>
      </c>
      <c r="F14" s="354" t="s">
        <v>30</v>
      </c>
      <c r="G14" s="355" t="s">
        <v>31</v>
      </c>
      <c r="H14" s="217">
        <f ca="1">INDIRECT("'" &amp; $F14 &amp; "'!F$9")</f>
        <v>0</v>
      </c>
      <c r="I14" s="218">
        <f ca="1">INDIRECT("'" &amp; $F14 &amp; "'!H$9")</f>
        <v>4</v>
      </c>
      <c r="J14" s="122">
        <f>Liste_fuer_Grafik!M20</f>
        <v>0</v>
      </c>
      <c r="K14" s="51">
        <f>Liste_fuer_Grafik!M21</f>
        <v>0</v>
      </c>
      <c r="L14" s="60"/>
      <c r="M14" s="60"/>
      <c r="N14" s="100">
        <f t="shared" ca="1" si="0"/>
        <v>0</v>
      </c>
      <c r="O14" s="35">
        <f t="shared" ca="1" si="1"/>
        <v>0</v>
      </c>
      <c r="P14" s="392"/>
      <c r="Q14" s="30"/>
      <c r="R14" s="404"/>
      <c r="S14" s="405"/>
      <c r="T14" s="242" t="str">
        <f>CONCATENATE("(", ROUND(100*(T12/76),0),"%)")</f>
        <v>(0%)</v>
      </c>
      <c r="U14" s="261">
        <f>Liste_fuer_Grafik!P20</f>
        <v>0</v>
      </c>
      <c r="V14" s="289" t="e">
        <f t="shared" ca="1" si="2"/>
        <v>#N/A</v>
      </c>
      <c r="W14" s="388"/>
    </row>
    <row r="15" spans="1:23" ht="16.5" customHeight="1" x14ac:dyDescent="0.3">
      <c r="A15" s="30"/>
      <c r="B15" s="435"/>
      <c r="C15" s="433"/>
      <c r="D15" s="433"/>
      <c r="E15" s="433"/>
      <c r="F15" s="354" t="s">
        <v>32</v>
      </c>
      <c r="G15" s="355" t="s">
        <v>33</v>
      </c>
      <c r="H15" s="217">
        <f ca="1">INDIRECT("'" &amp; $F15 &amp; "'!F$08")</f>
        <v>0</v>
      </c>
      <c r="I15" s="218">
        <f ca="1">INDIRECT("'" &amp; $F15 &amp; "'!H$08")</f>
        <v>2</v>
      </c>
      <c r="J15" s="122">
        <f>Liste_fuer_Grafik!M22</f>
        <v>0</v>
      </c>
      <c r="K15" s="232"/>
      <c r="L15" s="60"/>
      <c r="M15" s="60"/>
      <c r="N15" s="100">
        <f t="shared" ca="1" si="0"/>
        <v>0</v>
      </c>
      <c r="O15" s="35">
        <f t="shared" ca="1" si="1"/>
        <v>0</v>
      </c>
      <c r="P15" s="392"/>
      <c r="Q15" s="30"/>
      <c r="R15" s="410" t="s">
        <v>286</v>
      </c>
      <c r="S15" s="411"/>
      <c r="T15" s="243">
        <f>COUNTIF(J8:M36,2)</f>
        <v>0</v>
      </c>
      <c r="U15" s="261">
        <f>Liste_fuer_Grafik!P22</f>
        <v>0</v>
      </c>
      <c r="V15" s="289" t="e">
        <f t="shared" ca="1" si="2"/>
        <v>#N/A</v>
      </c>
      <c r="W15" s="388"/>
    </row>
    <row r="16" spans="1:23" x14ac:dyDescent="0.3">
      <c r="A16" s="30"/>
      <c r="B16" s="435"/>
      <c r="C16" s="433"/>
      <c r="D16" s="433" t="e">
        <v>#VALUE!</v>
      </c>
      <c r="E16" s="433"/>
      <c r="F16" s="354" t="s">
        <v>34</v>
      </c>
      <c r="G16" s="355" t="s">
        <v>35</v>
      </c>
      <c r="H16" s="217">
        <f ca="1">INDIRECT("'" &amp; $F16 &amp; "'!F$9")</f>
        <v>0</v>
      </c>
      <c r="I16" s="218">
        <f ca="1">INDIRECT("'" &amp; $F16 &amp; "'!H$9")</f>
        <v>4</v>
      </c>
      <c r="J16" s="122">
        <f>Liste_fuer_Grafik!M23</f>
        <v>0</v>
      </c>
      <c r="K16" s="51">
        <f>Liste_fuer_Grafik!M24</f>
        <v>0</v>
      </c>
      <c r="L16" s="60"/>
      <c r="M16" s="60"/>
      <c r="N16" s="100">
        <f t="shared" ca="1" si="0"/>
        <v>0</v>
      </c>
      <c r="O16" s="35">
        <f t="shared" ca="1" si="1"/>
        <v>0</v>
      </c>
      <c r="P16" s="392"/>
      <c r="Q16" s="30"/>
      <c r="R16" s="410"/>
      <c r="S16" s="411"/>
      <c r="T16" s="244" t="str">
        <f>CONCATENATE("(", ROUND(100*(T15/76),0),"%)")</f>
        <v>(0%)</v>
      </c>
      <c r="U16" s="261">
        <f>Liste_fuer_Grafik!P23</f>
        <v>0</v>
      </c>
      <c r="V16" s="289" t="e">
        <f t="shared" ca="1" si="2"/>
        <v>#N/A</v>
      </c>
      <c r="W16" s="388"/>
    </row>
    <row r="17" spans="1:23" x14ac:dyDescent="0.3">
      <c r="A17" s="30"/>
      <c r="B17" s="435"/>
      <c r="C17" s="433"/>
      <c r="D17" s="433"/>
      <c r="E17" s="433"/>
      <c r="F17" s="354" t="s">
        <v>36</v>
      </c>
      <c r="G17" s="355" t="s">
        <v>37</v>
      </c>
      <c r="H17" s="217">
        <f ca="1">INDIRECT("'" &amp; $F17 &amp; "'!F$11")</f>
        <v>0</v>
      </c>
      <c r="I17" s="218">
        <f ca="1">INDIRECT("'" &amp; $F17 &amp; "'!H$11")</f>
        <v>4</v>
      </c>
      <c r="J17" s="122" t="e">
        <f>Liste_fuer_Grafik!M25</f>
        <v>#N/A</v>
      </c>
      <c r="K17" s="51">
        <f>Liste_fuer_Grafik!M26</f>
        <v>0</v>
      </c>
      <c r="L17" s="51" t="e">
        <f>Liste_fuer_Grafik!M27</f>
        <v>#N/A</v>
      </c>
      <c r="M17" s="51">
        <f>Liste_fuer_Grafik!M28</f>
        <v>0</v>
      </c>
      <c r="N17" s="100">
        <f t="shared" ca="1" si="0"/>
        <v>0</v>
      </c>
      <c r="O17" s="35">
        <f t="shared" ca="1" si="1"/>
        <v>0</v>
      </c>
      <c r="P17" s="392"/>
      <c r="Q17" s="30"/>
      <c r="R17" s="239"/>
      <c r="S17" s="239"/>
      <c r="T17" s="239"/>
      <c r="U17" s="261">
        <f>Liste_fuer_Grafik!P25</f>
        <v>0</v>
      </c>
      <c r="V17" s="289" t="e">
        <f t="shared" ca="1" si="2"/>
        <v>#N/A</v>
      </c>
      <c r="W17" s="388"/>
    </row>
    <row r="18" spans="1:23" ht="17.25" customHeight="1" x14ac:dyDescent="0.3">
      <c r="A18" s="30"/>
      <c r="B18" s="435"/>
      <c r="C18" s="433"/>
      <c r="D18" s="433" t="s">
        <v>11</v>
      </c>
      <c r="E18" s="433" t="s">
        <v>141</v>
      </c>
      <c r="F18" s="354" t="s">
        <v>38</v>
      </c>
      <c r="G18" s="355" t="s">
        <v>140</v>
      </c>
      <c r="H18" s="217">
        <f ca="1">INDIRECT("'" &amp; $F18 &amp; "'!F$10")</f>
        <v>0</v>
      </c>
      <c r="I18" s="218">
        <f ca="1">INDIRECT("'" &amp; $F18 &amp; "'!H$10")</f>
        <v>2</v>
      </c>
      <c r="J18" s="122">
        <f>Liste_fuer_Grafik!M29</f>
        <v>0</v>
      </c>
      <c r="K18" s="51" t="e">
        <f>Liste_fuer_Grafik!M30</f>
        <v>#N/A</v>
      </c>
      <c r="L18" s="51" t="e">
        <f>Liste_fuer_Grafik!M31</f>
        <v>#N/A</v>
      </c>
      <c r="M18" s="60"/>
      <c r="N18" s="100">
        <f t="shared" ca="1" si="0"/>
        <v>0</v>
      </c>
      <c r="O18" s="35">
        <f t="shared" ca="1" si="1"/>
        <v>0</v>
      </c>
      <c r="P18" s="392"/>
      <c r="Q18" s="30"/>
      <c r="R18" s="406" t="s">
        <v>355</v>
      </c>
      <c r="S18" s="407"/>
      <c r="T18" s="237">
        <f>COUNTIF(J8:M36,NA())</f>
        <v>30</v>
      </c>
      <c r="U18" s="261">
        <f>Liste_fuer_Grafik!P29</f>
        <v>0</v>
      </c>
      <c r="V18" s="289" t="e">
        <f t="shared" ca="1" si="2"/>
        <v>#N/A</v>
      </c>
      <c r="W18" s="388"/>
    </row>
    <row r="19" spans="1:23" ht="17.25" thickBot="1" x14ac:dyDescent="0.35">
      <c r="A19" s="30"/>
      <c r="B19" s="435"/>
      <c r="C19" s="433"/>
      <c r="D19" s="433"/>
      <c r="E19" s="433"/>
      <c r="F19" s="354" t="s">
        <v>39</v>
      </c>
      <c r="G19" s="355" t="s">
        <v>40</v>
      </c>
      <c r="H19" s="217">
        <f ca="1">INDIRECT("'" &amp; $F19 &amp; "'!F$09")</f>
        <v>0</v>
      </c>
      <c r="I19" s="218">
        <f ca="1">INDIRECT("'" &amp; $F19 &amp; "'!H$09")</f>
        <v>0</v>
      </c>
      <c r="J19" s="122" t="e">
        <f>Liste_fuer_Grafik!M32</f>
        <v>#N/A</v>
      </c>
      <c r="K19" s="51" t="e">
        <f>Liste_fuer_Grafik!M33</f>
        <v>#N/A</v>
      </c>
      <c r="L19" s="60"/>
      <c r="M19" s="60"/>
      <c r="N19" s="101" t="e">
        <f t="shared" ca="1" si="0"/>
        <v>#N/A</v>
      </c>
      <c r="O19" s="36" t="e">
        <f t="shared" ca="1" si="1"/>
        <v>#N/A</v>
      </c>
      <c r="P19" s="392"/>
      <c r="Q19" s="30"/>
      <c r="R19" s="408"/>
      <c r="S19" s="409"/>
      <c r="T19" s="238" t="str">
        <f>CONCATENATE("(",ROUND(T18/76*100,0),"%)")</f>
        <v>(39%)</v>
      </c>
      <c r="U19" s="261" t="e">
        <f>Liste_fuer_Grafik!P32</f>
        <v>#N/A</v>
      </c>
      <c r="V19" s="289">
        <f t="shared" ca="1" si="2"/>
        <v>2</v>
      </c>
      <c r="W19" s="388"/>
    </row>
    <row r="20" spans="1:23" x14ac:dyDescent="0.3">
      <c r="A20" s="30"/>
      <c r="B20" s="429" t="s">
        <v>3</v>
      </c>
      <c r="C20" s="424" t="s">
        <v>4</v>
      </c>
      <c r="D20" s="424" t="s">
        <v>8</v>
      </c>
      <c r="E20" s="424" t="s">
        <v>339</v>
      </c>
      <c r="F20" s="356" t="s">
        <v>41</v>
      </c>
      <c r="G20" s="353" t="s">
        <v>42</v>
      </c>
      <c r="H20" s="215">
        <f ca="1">INDIRECT("'" &amp; $F20 &amp; "'!F$10")</f>
        <v>0</v>
      </c>
      <c r="I20" s="216">
        <f ca="1">INDIRECT("'" &amp; $F20 &amp; "'!H$10")</f>
        <v>4</v>
      </c>
      <c r="J20" s="123">
        <f>Liste_fuer_Grafik!M34</f>
        <v>0</v>
      </c>
      <c r="K20" s="52">
        <f>Liste_fuer_Grafik!M35</f>
        <v>0</v>
      </c>
      <c r="L20" s="52" t="e">
        <f>Liste_fuer_Grafik!M36</f>
        <v>#N/A</v>
      </c>
      <c r="M20" s="59"/>
      <c r="N20" s="342">
        <f t="shared" ca="1" si="0"/>
        <v>0</v>
      </c>
      <c r="O20" s="34">
        <f ca="1">IF(N20&gt;0,N20/2,IF(ISNA(N20),NA(),0))</f>
        <v>0</v>
      </c>
      <c r="P20" s="391">
        <f ca="1">(SUM(H20:H25)/SUM(I20:I25))*2</f>
        <v>0</v>
      </c>
      <c r="Q20" s="30"/>
      <c r="R20" s="30"/>
      <c r="S20" s="30"/>
      <c r="T20" s="30"/>
      <c r="U20" s="261">
        <f>Liste_fuer_Grafik!P34</f>
        <v>0</v>
      </c>
      <c r="V20" s="289" t="e">
        <f t="shared" ca="1" si="2"/>
        <v>#N/A</v>
      </c>
      <c r="W20" s="388">
        <f>Liste_fuer_Grafik!U34</f>
        <v>0</v>
      </c>
    </row>
    <row r="21" spans="1:23" x14ac:dyDescent="0.3">
      <c r="A21" s="30"/>
      <c r="B21" s="430"/>
      <c r="C21" s="425"/>
      <c r="D21" s="425" t="e">
        <v>#VALUE!</v>
      </c>
      <c r="E21" s="425"/>
      <c r="F21" s="357" t="s">
        <v>43</v>
      </c>
      <c r="G21" s="355" t="s">
        <v>134</v>
      </c>
      <c r="H21" s="217">
        <f ca="1">INDIRECT("'" &amp; $F21 &amp; "'!F$9")</f>
        <v>0</v>
      </c>
      <c r="I21" s="218">
        <f ca="1">INDIRECT("'" &amp; $F21 &amp; "'!H$9")</f>
        <v>2</v>
      </c>
      <c r="J21" s="124" t="e">
        <f>Liste_fuer_Grafik!M37</f>
        <v>#N/A</v>
      </c>
      <c r="K21" s="53">
        <f>Liste_fuer_Grafik!M38</f>
        <v>0</v>
      </c>
      <c r="L21" s="60"/>
      <c r="M21" s="60"/>
      <c r="N21" s="100">
        <f t="shared" ca="1" si="0"/>
        <v>0</v>
      </c>
      <c r="O21" s="35">
        <f t="shared" ca="1" si="1"/>
        <v>0</v>
      </c>
      <c r="P21" s="392"/>
      <c r="Q21" s="30"/>
      <c r="R21" s="30"/>
      <c r="S21" s="30"/>
      <c r="T21" s="30"/>
      <c r="U21" s="261">
        <f>Liste_fuer_Grafik!P37</f>
        <v>0</v>
      </c>
      <c r="V21" s="289" t="e">
        <f t="shared" ca="1" si="2"/>
        <v>#N/A</v>
      </c>
      <c r="W21" s="388"/>
    </row>
    <row r="22" spans="1:23" ht="15" customHeight="1" x14ac:dyDescent="0.3">
      <c r="A22" s="30"/>
      <c r="B22" s="430"/>
      <c r="C22" s="425"/>
      <c r="D22" s="425" t="s">
        <v>12</v>
      </c>
      <c r="E22" s="425" t="s">
        <v>340</v>
      </c>
      <c r="F22" s="357" t="s">
        <v>44</v>
      </c>
      <c r="G22" s="355" t="s">
        <v>45</v>
      </c>
      <c r="H22" s="217">
        <f ca="1">INDIRECT("'" &amp; $F22 &amp; "'!F$10")</f>
        <v>0</v>
      </c>
      <c r="I22" s="218">
        <f ca="1">INDIRECT("'" &amp; $F22 &amp; "'!H$10")</f>
        <v>0</v>
      </c>
      <c r="J22" s="124" t="e">
        <f>Liste_fuer_Grafik!M39</f>
        <v>#N/A</v>
      </c>
      <c r="K22" s="53" t="e">
        <f>Liste_fuer_Grafik!M40</f>
        <v>#N/A</v>
      </c>
      <c r="L22" s="53" t="e">
        <f>Liste_fuer_Grafik!M41</f>
        <v>#N/A</v>
      </c>
      <c r="M22" s="60"/>
      <c r="N22" s="100" t="e">
        <f t="shared" ca="1" si="0"/>
        <v>#N/A</v>
      </c>
      <c r="O22" s="35" t="e">
        <f t="shared" ca="1" si="1"/>
        <v>#N/A</v>
      </c>
      <c r="P22" s="392"/>
      <c r="Q22" s="30"/>
      <c r="R22" s="30"/>
      <c r="S22" s="30"/>
      <c r="T22" s="30"/>
      <c r="U22" s="261" t="e">
        <f>Liste_fuer_Grafik!P39</f>
        <v>#N/A</v>
      </c>
      <c r="V22" s="289">
        <f t="shared" ca="1" si="2"/>
        <v>2</v>
      </c>
      <c r="W22" s="388"/>
    </row>
    <row r="23" spans="1:23" x14ac:dyDescent="0.3">
      <c r="A23" s="30"/>
      <c r="B23" s="430"/>
      <c r="C23" s="425"/>
      <c r="D23" s="425" t="e">
        <v>#VALUE!</v>
      </c>
      <c r="E23" s="425"/>
      <c r="F23" s="357" t="s">
        <v>46</v>
      </c>
      <c r="G23" s="355" t="s">
        <v>47</v>
      </c>
      <c r="H23" s="217">
        <f ca="1">INDIRECT("'" &amp; $F23 &amp; "'!F$11")</f>
        <v>0</v>
      </c>
      <c r="I23" s="218">
        <f ca="1">INDIRECT("'" &amp; $F23 &amp; "'!H$11")</f>
        <v>2</v>
      </c>
      <c r="J23" s="124" t="e">
        <f>Liste_fuer_Grafik!M42</f>
        <v>#N/A</v>
      </c>
      <c r="K23" s="53" t="e">
        <f>Liste_fuer_Grafik!M43</f>
        <v>#N/A</v>
      </c>
      <c r="L23" s="53" t="e">
        <f>Liste_fuer_Grafik!M44</f>
        <v>#N/A</v>
      </c>
      <c r="M23" s="53">
        <f>Liste_fuer_Grafik!M45</f>
        <v>0</v>
      </c>
      <c r="N23" s="100">
        <f t="shared" ca="1" si="0"/>
        <v>0</v>
      </c>
      <c r="O23" s="35">
        <f t="shared" ca="1" si="1"/>
        <v>0</v>
      </c>
      <c r="P23" s="392"/>
      <c r="Q23" s="30"/>
      <c r="R23" s="30"/>
      <c r="S23" s="30"/>
      <c r="T23" s="30"/>
      <c r="U23" s="261">
        <f>Liste_fuer_Grafik!P42</f>
        <v>0</v>
      </c>
      <c r="V23" s="289" t="e">
        <f t="shared" ca="1" si="2"/>
        <v>#N/A</v>
      </c>
      <c r="W23" s="388"/>
    </row>
    <row r="24" spans="1:23" x14ac:dyDescent="0.3">
      <c r="A24" s="30"/>
      <c r="B24" s="430"/>
      <c r="C24" s="425"/>
      <c r="D24" s="425"/>
      <c r="E24" s="425"/>
      <c r="F24" s="357" t="s">
        <v>48</v>
      </c>
      <c r="G24" s="355" t="s">
        <v>49</v>
      </c>
      <c r="H24" s="217">
        <f ca="1">INDIRECT("'" &amp; $F24 &amp; "'!F$9")</f>
        <v>0</v>
      </c>
      <c r="I24" s="218">
        <f ca="1">INDIRECT("'" &amp; $F24 &amp; "'!H$9")</f>
        <v>2</v>
      </c>
      <c r="J24" s="124" t="e">
        <f>Liste_fuer_Grafik!M46</f>
        <v>#N/A</v>
      </c>
      <c r="K24" s="53">
        <f>Liste_fuer_Grafik!M47</f>
        <v>0</v>
      </c>
      <c r="L24" s="60"/>
      <c r="M24" s="60"/>
      <c r="N24" s="100">
        <f t="shared" ca="1" si="0"/>
        <v>0</v>
      </c>
      <c r="O24" s="35">
        <f t="shared" ca="1" si="1"/>
        <v>0</v>
      </c>
      <c r="P24" s="392"/>
      <c r="Q24" s="30"/>
      <c r="R24" s="30"/>
      <c r="S24" s="30"/>
      <c r="T24" s="30"/>
      <c r="U24" s="261">
        <f>Liste_fuer_Grafik!P46</f>
        <v>0</v>
      </c>
      <c r="V24" s="289" t="e">
        <f t="shared" ca="1" si="2"/>
        <v>#N/A</v>
      </c>
      <c r="W24" s="388"/>
    </row>
    <row r="25" spans="1:23" ht="17.25" thickBot="1" x14ac:dyDescent="0.35">
      <c r="A25" s="30"/>
      <c r="B25" s="431"/>
      <c r="C25" s="426"/>
      <c r="D25" s="275" t="s">
        <v>13</v>
      </c>
      <c r="E25" s="275" t="s">
        <v>15</v>
      </c>
      <c r="F25" s="358" t="s">
        <v>50</v>
      </c>
      <c r="G25" s="359" t="s">
        <v>51</v>
      </c>
      <c r="H25" s="219">
        <f ca="1">INDIRECT("'" &amp; $F25 &amp; "'!F$10")</f>
        <v>0</v>
      </c>
      <c r="I25" s="220">
        <f ca="1">INDIRECT("'" &amp; $F25 &amp; "'!H$10")</f>
        <v>2</v>
      </c>
      <c r="J25" s="125">
        <f>Liste_fuer_Grafik!M48</f>
        <v>0</v>
      </c>
      <c r="K25" s="54" t="e">
        <f>Liste_fuer_Grafik!M49</f>
        <v>#N/A</v>
      </c>
      <c r="L25" s="54" t="e">
        <f>Liste_fuer_Grafik!M50</f>
        <v>#N/A</v>
      </c>
      <c r="M25" s="61"/>
      <c r="N25" s="101">
        <f t="shared" ca="1" si="0"/>
        <v>0</v>
      </c>
      <c r="O25" s="36">
        <f t="shared" ca="1" si="1"/>
        <v>0</v>
      </c>
      <c r="P25" s="393"/>
      <c r="Q25" s="30"/>
      <c r="R25" s="30"/>
      <c r="S25" s="30"/>
      <c r="T25" s="30"/>
      <c r="U25" s="261">
        <f>Liste_fuer_Grafik!P48</f>
        <v>0</v>
      </c>
      <c r="V25" s="289" t="e">
        <f t="shared" ca="1" si="2"/>
        <v>#N/A</v>
      </c>
      <c r="W25" s="388"/>
    </row>
    <row r="26" spans="1:23" ht="16.5" customHeight="1" x14ac:dyDescent="0.3">
      <c r="A26" s="30"/>
      <c r="B26" s="442" t="s">
        <v>5</v>
      </c>
      <c r="C26" s="439" t="s">
        <v>6</v>
      </c>
      <c r="D26" s="446" t="s">
        <v>125</v>
      </c>
      <c r="E26" s="439" t="s">
        <v>341</v>
      </c>
      <c r="F26" s="360" t="s">
        <v>52</v>
      </c>
      <c r="G26" s="355" t="s">
        <v>53</v>
      </c>
      <c r="H26" s="221">
        <f ca="1">INDIRECT("'" &amp; $F26 &amp; "'!F$10")</f>
        <v>0</v>
      </c>
      <c r="I26" s="234">
        <f ca="1">INDIRECT("'" &amp; $F26 &amp; "'!H$10")</f>
        <v>4</v>
      </c>
      <c r="J26" s="126">
        <f>Liste_fuer_Grafik!M51</f>
        <v>0</v>
      </c>
      <c r="K26" s="55">
        <f>Liste_fuer_Grafik!M52</f>
        <v>0</v>
      </c>
      <c r="L26" s="55" t="e">
        <f>Liste_fuer_Grafik!M53</f>
        <v>#N/A</v>
      </c>
      <c r="M26" s="62"/>
      <c r="N26" s="342">
        <f t="shared" ca="1" si="0"/>
        <v>0</v>
      </c>
      <c r="O26" s="34">
        <f t="shared" ca="1" si="1"/>
        <v>0</v>
      </c>
      <c r="P26" s="436">
        <f ca="1">(SUM(H26:H36)/SUM(I26:I36))*2</f>
        <v>0</v>
      </c>
      <c r="Q26" s="30"/>
      <c r="R26" s="30"/>
      <c r="S26" s="30"/>
      <c r="T26" s="30"/>
      <c r="U26" s="261">
        <f>Liste_fuer_Grafik!P51</f>
        <v>0</v>
      </c>
      <c r="V26" s="289" t="e">
        <f t="shared" ca="1" si="2"/>
        <v>#N/A</v>
      </c>
      <c r="W26" s="388">
        <f>Liste_fuer_Grafik!U51</f>
        <v>0</v>
      </c>
    </row>
    <row r="27" spans="1:23" x14ac:dyDescent="0.3">
      <c r="A27" s="30"/>
      <c r="B27" s="443"/>
      <c r="C27" s="440"/>
      <c r="D27" s="447"/>
      <c r="E27" s="440"/>
      <c r="F27" s="360" t="s">
        <v>54</v>
      </c>
      <c r="G27" s="355" t="s">
        <v>123</v>
      </c>
      <c r="H27" s="217">
        <f ca="1">INDIRECT("'" &amp; $F27 &amp; "'!F$09")</f>
        <v>0</v>
      </c>
      <c r="I27" s="218">
        <f ca="1">INDIRECT("'" &amp; $F27 &amp; "'!H$09")</f>
        <v>4</v>
      </c>
      <c r="J27" s="127">
        <f>Liste_fuer_Grafik!M54</f>
        <v>0</v>
      </c>
      <c r="K27" s="56">
        <f>Liste_fuer_Grafik!M55</f>
        <v>0</v>
      </c>
      <c r="L27" s="60"/>
      <c r="M27" s="60"/>
      <c r="N27" s="100">
        <f t="shared" ca="1" si="0"/>
        <v>0</v>
      </c>
      <c r="O27" s="35">
        <f t="shared" ca="1" si="1"/>
        <v>0</v>
      </c>
      <c r="P27" s="437"/>
      <c r="Q27" s="30"/>
      <c r="R27" s="30"/>
      <c r="S27" s="30"/>
      <c r="T27" s="30"/>
      <c r="U27" s="261">
        <f>Liste_fuer_Grafik!P54</f>
        <v>0</v>
      </c>
      <c r="V27" s="289" t="e">
        <f t="shared" ca="1" si="2"/>
        <v>#N/A</v>
      </c>
      <c r="W27" s="388"/>
    </row>
    <row r="28" spans="1:23" x14ac:dyDescent="0.3">
      <c r="A28" s="30"/>
      <c r="B28" s="443"/>
      <c r="C28" s="440"/>
      <c r="D28" s="447"/>
      <c r="E28" s="440"/>
      <c r="F28" s="345" t="s">
        <v>55</v>
      </c>
      <c r="G28" s="361" t="s">
        <v>318</v>
      </c>
      <c r="H28" s="217">
        <f ca="1">INDIRECT("'" &amp; $F28 &amp; "'!F$09")</f>
        <v>0</v>
      </c>
      <c r="I28" s="218">
        <f ca="1">INDIRECT("'" &amp; $F28 &amp; "'!H$09")</f>
        <v>2</v>
      </c>
      <c r="J28" s="127">
        <f>Liste_fuer_Grafik!M56</f>
        <v>0</v>
      </c>
      <c r="K28" s="56" t="e">
        <f>Liste_fuer_Grafik!M57</f>
        <v>#N/A</v>
      </c>
      <c r="L28" s="232"/>
      <c r="M28" s="60"/>
      <c r="N28" s="100">
        <f t="shared" ca="1" si="0"/>
        <v>0</v>
      </c>
      <c r="O28" s="35">
        <f t="shared" ca="1" si="1"/>
        <v>0</v>
      </c>
      <c r="P28" s="437"/>
      <c r="Q28" s="30"/>
      <c r="R28" s="30"/>
      <c r="S28" s="30"/>
      <c r="T28" s="30"/>
      <c r="U28" s="261">
        <f>Liste_fuer_Grafik!P56</f>
        <v>0</v>
      </c>
      <c r="V28" s="289" t="e">
        <f t="shared" ca="1" si="2"/>
        <v>#N/A</v>
      </c>
      <c r="W28" s="388"/>
    </row>
    <row r="29" spans="1:23" ht="26.25" customHeight="1" x14ac:dyDescent="0.3">
      <c r="A29" s="30"/>
      <c r="B29" s="443"/>
      <c r="C29" s="440"/>
      <c r="D29" s="447"/>
      <c r="E29" s="440"/>
      <c r="F29" s="360" t="s">
        <v>68</v>
      </c>
      <c r="G29" s="355" t="s">
        <v>99</v>
      </c>
      <c r="H29" s="217">
        <f ca="1">INDIRECT("'" &amp; $F29 &amp; "'!F$9")</f>
        <v>0</v>
      </c>
      <c r="I29" s="218">
        <f ca="1">INDIRECT("'" &amp; $F29 &amp; "'!H$9")</f>
        <v>2</v>
      </c>
      <c r="J29" s="127">
        <f>Liste_fuer_Grafik!M58</f>
        <v>0</v>
      </c>
      <c r="K29" s="56" t="e">
        <f>Liste_fuer_Grafik!M59</f>
        <v>#N/A</v>
      </c>
      <c r="L29" s="60"/>
      <c r="M29" s="60"/>
      <c r="N29" s="100">
        <f t="shared" ca="1" si="0"/>
        <v>0</v>
      </c>
      <c r="O29" s="35">
        <f t="shared" ca="1" si="1"/>
        <v>0</v>
      </c>
      <c r="P29" s="437"/>
      <c r="Q29" s="30"/>
      <c r="R29" s="30"/>
      <c r="S29" s="30"/>
      <c r="T29" s="30"/>
      <c r="U29" s="261">
        <f>Liste_fuer_Grafik!P58</f>
        <v>0</v>
      </c>
      <c r="V29" s="289" t="e">
        <f t="shared" ca="1" si="2"/>
        <v>#N/A</v>
      </c>
      <c r="W29" s="388"/>
    </row>
    <row r="30" spans="1:23" x14ac:dyDescent="0.3">
      <c r="A30" s="30"/>
      <c r="B30" s="443"/>
      <c r="C30" s="440"/>
      <c r="D30" s="448"/>
      <c r="E30" s="445"/>
      <c r="F30" s="360" t="s">
        <v>69</v>
      </c>
      <c r="G30" s="355" t="s">
        <v>64</v>
      </c>
      <c r="H30" s="217">
        <f ca="1">INDIRECT("'" &amp; $F30 &amp; "'!F$10")</f>
        <v>0</v>
      </c>
      <c r="I30" s="218">
        <f ca="1">INDIRECT("'" &amp; $F30 &amp; "'!H$10")</f>
        <v>6</v>
      </c>
      <c r="J30" s="127">
        <f>Liste_fuer_Grafik!M60</f>
        <v>0</v>
      </c>
      <c r="K30" s="56">
        <f>Liste_fuer_Grafik!M61</f>
        <v>0</v>
      </c>
      <c r="L30" s="56">
        <f>Liste_fuer_Grafik!M62</f>
        <v>0</v>
      </c>
      <c r="M30" s="60"/>
      <c r="N30" s="100">
        <f t="shared" ca="1" si="0"/>
        <v>0</v>
      </c>
      <c r="O30" s="35">
        <f t="shared" ca="1" si="1"/>
        <v>0</v>
      </c>
      <c r="P30" s="437"/>
      <c r="Q30" s="30"/>
      <c r="R30" s="30"/>
      <c r="S30" s="30"/>
      <c r="T30" s="30"/>
      <c r="U30" s="261">
        <f>Liste_fuer_Grafik!P60</f>
        <v>0</v>
      </c>
      <c r="V30" s="289" t="e">
        <f t="shared" ca="1" si="2"/>
        <v>#N/A</v>
      </c>
      <c r="W30" s="388"/>
    </row>
    <row r="31" spans="1:23" x14ac:dyDescent="0.3">
      <c r="A31" s="30"/>
      <c r="B31" s="443"/>
      <c r="C31" s="440"/>
      <c r="D31" s="420" t="s">
        <v>126</v>
      </c>
      <c r="E31" s="421" t="s">
        <v>342</v>
      </c>
      <c r="F31" s="360" t="s">
        <v>56</v>
      </c>
      <c r="G31" s="355" t="s">
        <v>59</v>
      </c>
      <c r="H31" s="217">
        <f ca="1">INDIRECT("'" &amp; $F31 &amp; "'!F$10")</f>
        <v>0</v>
      </c>
      <c r="I31" s="218">
        <f ca="1">INDIRECT("'" &amp; $F31 &amp; "'!H$10")</f>
        <v>4</v>
      </c>
      <c r="J31" s="127">
        <f>Liste_fuer_Grafik!M63</f>
        <v>0</v>
      </c>
      <c r="K31" s="56">
        <f>Liste_fuer_Grafik!M64</f>
        <v>0</v>
      </c>
      <c r="L31" s="56" t="e">
        <f>Liste_fuer_Grafik!M65</f>
        <v>#N/A</v>
      </c>
      <c r="M31" s="60"/>
      <c r="N31" s="100">
        <f t="shared" ca="1" si="0"/>
        <v>0</v>
      </c>
      <c r="O31" s="35">
        <f t="shared" ca="1" si="1"/>
        <v>0</v>
      </c>
      <c r="P31" s="437"/>
      <c r="Q31" s="30"/>
      <c r="R31" s="30"/>
      <c r="S31" s="30"/>
      <c r="T31" s="30"/>
      <c r="U31" s="261">
        <f>Liste_fuer_Grafik!P63</f>
        <v>0</v>
      </c>
      <c r="V31" s="289" t="e">
        <f t="shared" ca="1" si="2"/>
        <v>#N/A</v>
      </c>
      <c r="W31" s="388"/>
    </row>
    <row r="32" spans="1:23" x14ac:dyDescent="0.3">
      <c r="A32" s="30"/>
      <c r="B32" s="443"/>
      <c r="C32" s="440"/>
      <c r="D32" s="420" t="e">
        <v>#VALUE!</v>
      </c>
      <c r="E32" s="421"/>
      <c r="F32" s="360" t="s">
        <v>57</v>
      </c>
      <c r="G32" s="355" t="s">
        <v>16</v>
      </c>
      <c r="H32" s="217">
        <f ca="1">INDIRECT("'" &amp; $F32 &amp; "'!F$11")</f>
        <v>0</v>
      </c>
      <c r="I32" s="218">
        <f ca="1">INDIRECT("'" &amp; $F32 &amp; "'!H$11")</f>
        <v>6</v>
      </c>
      <c r="J32" s="127">
        <f>Liste_fuer_Grafik!M66</f>
        <v>0</v>
      </c>
      <c r="K32" s="56">
        <f>Liste_fuer_Grafik!M67</f>
        <v>0</v>
      </c>
      <c r="L32" s="56" t="e">
        <f>Liste_fuer_Grafik!M68</f>
        <v>#N/A</v>
      </c>
      <c r="M32" s="56">
        <f>Liste_fuer_Grafik!M69</f>
        <v>0</v>
      </c>
      <c r="N32" s="100">
        <f t="shared" ca="1" si="0"/>
        <v>0</v>
      </c>
      <c r="O32" s="35">
        <f t="shared" ca="1" si="1"/>
        <v>0</v>
      </c>
      <c r="P32" s="437"/>
      <c r="Q32" s="30"/>
      <c r="R32" s="30"/>
      <c r="S32" s="30"/>
      <c r="T32" s="30"/>
      <c r="U32" s="261">
        <f>Liste_fuer_Grafik!P66</f>
        <v>0</v>
      </c>
      <c r="V32" s="289" t="e">
        <f t="shared" ca="1" si="2"/>
        <v>#N/A</v>
      </c>
      <c r="W32" s="388"/>
    </row>
    <row r="33" spans="1:23" x14ac:dyDescent="0.3">
      <c r="A33" s="30"/>
      <c r="B33" s="443"/>
      <c r="C33" s="440"/>
      <c r="D33" s="420"/>
      <c r="E33" s="421"/>
      <c r="F33" s="360" t="s">
        <v>58</v>
      </c>
      <c r="G33" s="355" t="s">
        <v>61</v>
      </c>
      <c r="H33" s="217">
        <f ca="1">INDIRECT("'" &amp; $F33 &amp; "'!F$10")</f>
        <v>0</v>
      </c>
      <c r="I33" s="218">
        <f ca="1">INDIRECT("'" &amp; $F33 &amp; "'!H$10")</f>
        <v>2</v>
      </c>
      <c r="J33" s="127">
        <f>Liste_fuer_Grafik!M70</f>
        <v>0</v>
      </c>
      <c r="K33" s="56" t="e">
        <f>Liste_fuer_Grafik!M71</f>
        <v>#N/A</v>
      </c>
      <c r="L33" s="56" t="e">
        <f>Liste_fuer_Grafik!M72</f>
        <v>#N/A</v>
      </c>
      <c r="M33" s="60"/>
      <c r="N33" s="100">
        <f t="shared" ca="1" si="0"/>
        <v>0</v>
      </c>
      <c r="O33" s="35">
        <f t="shared" ca="1" si="1"/>
        <v>0</v>
      </c>
      <c r="P33" s="437"/>
      <c r="Q33" s="30"/>
      <c r="R33" s="30"/>
      <c r="S33" s="30"/>
      <c r="T33" s="30"/>
      <c r="U33" s="261">
        <f>Liste_fuer_Grafik!P70</f>
        <v>0</v>
      </c>
      <c r="V33" s="289" t="e">
        <f t="shared" ca="1" si="2"/>
        <v>#N/A</v>
      </c>
      <c r="W33" s="388"/>
    </row>
    <row r="34" spans="1:23" x14ac:dyDescent="0.3">
      <c r="A34" s="30"/>
      <c r="B34" s="443"/>
      <c r="C34" s="440"/>
      <c r="D34" s="420" t="e">
        <v>#VALUE!</v>
      </c>
      <c r="E34" s="421"/>
      <c r="F34" s="360" t="s">
        <v>60</v>
      </c>
      <c r="G34" s="355" t="s">
        <v>62</v>
      </c>
      <c r="H34" s="217">
        <f ca="1">INDIRECT("'" &amp; $F34 &amp; "'!F$10")</f>
        <v>0</v>
      </c>
      <c r="I34" s="218">
        <f ca="1">INDIRECT("'" &amp; $F34 &amp; "'!H$10")</f>
        <v>4</v>
      </c>
      <c r="J34" s="127">
        <f>Liste_fuer_Grafik!M73</f>
        <v>0</v>
      </c>
      <c r="K34" s="56" t="e">
        <f>Liste_fuer_Grafik!M74</f>
        <v>#N/A</v>
      </c>
      <c r="L34" s="56">
        <f>Liste_fuer_Grafik!M75</f>
        <v>0</v>
      </c>
      <c r="M34" s="60"/>
      <c r="N34" s="100">
        <f t="shared" ca="1" si="0"/>
        <v>0</v>
      </c>
      <c r="O34" s="35">
        <f t="shared" ca="1" si="1"/>
        <v>0</v>
      </c>
      <c r="P34" s="437"/>
      <c r="Q34" s="30"/>
      <c r="R34" s="30"/>
      <c r="S34" s="30"/>
      <c r="T34" s="30"/>
      <c r="U34" s="261">
        <f>Liste_fuer_Grafik!P73</f>
        <v>0</v>
      </c>
      <c r="V34" s="289" t="e">
        <f t="shared" ca="1" si="2"/>
        <v>#N/A</v>
      </c>
      <c r="W34" s="388"/>
    </row>
    <row r="35" spans="1:23" ht="15" customHeight="1" x14ac:dyDescent="0.3">
      <c r="A35" s="30"/>
      <c r="B35" s="443"/>
      <c r="C35" s="440"/>
      <c r="D35" s="420" t="s">
        <v>9</v>
      </c>
      <c r="E35" s="421" t="s">
        <v>17</v>
      </c>
      <c r="F35" s="360" t="s">
        <v>63</v>
      </c>
      <c r="G35" s="355" t="s">
        <v>66</v>
      </c>
      <c r="H35" s="217">
        <f ca="1">INDIRECT("'" &amp; $F35 &amp; "'!F$9")</f>
        <v>0</v>
      </c>
      <c r="I35" s="218">
        <f ca="1">INDIRECT("'" &amp; $F35 &amp; "'!H$9")</f>
        <v>2</v>
      </c>
      <c r="J35" s="127">
        <f>Liste_fuer_Grafik!M76</f>
        <v>0</v>
      </c>
      <c r="K35" s="56" t="e">
        <f>Liste_fuer_Grafik!M77</f>
        <v>#N/A</v>
      </c>
      <c r="L35" s="60"/>
      <c r="M35" s="60"/>
      <c r="N35" s="100">
        <f t="shared" ca="1" si="0"/>
        <v>0</v>
      </c>
      <c r="O35" s="35">
        <f t="shared" ca="1" si="1"/>
        <v>0</v>
      </c>
      <c r="P35" s="437"/>
      <c r="Q35" s="30"/>
      <c r="R35" s="30"/>
      <c r="S35" s="30"/>
      <c r="T35" s="30"/>
      <c r="U35" s="261">
        <f>Liste_fuer_Grafik!P76</f>
        <v>0</v>
      </c>
      <c r="V35" s="289" t="e">
        <f t="shared" ca="1" si="2"/>
        <v>#N/A</v>
      </c>
      <c r="W35" s="388"/>
    </row>
    <row r="36" spans="1:23" ht="17.25" thickBot="1" x14ac:dyDescent="0.35">
      <c r="A36" s="30"/>
      <c r="B36" s="444"/>
      <c r="C36" s="441"/>
      <c r="D36" s="422"/>
      <c r="E36" s="423"/>
      <c r="F36" s="206" t="s">
        <v>65</v>
      </c>
      <c r="G36" s="359" t="s">
        <v>67</v>
      </c>
      <c r="H36" s="219">
        <f ca="1">INDIRECT("'" &amp; $F36 &amp; "'!F$8")</f>
        <v>0</v>
      </c>
      <c r="I36" s="220">
        <f ca="1">INDIRECT("'" &amp; $F36 &amp; "'!H$8")</f>
        <v>2</v>
      </c>
      <c r="J36" s="128">
        <f>Liste_fuer_Grafik!M78</f>
        <v>0</v>
      </c>
      <c r="K36" s="61"/>
      <c r="L36" s="61"/>
      <c r="M36" s="61"/>
      <c r="N36" s="101">
        <f t="shared" ca="1" si="0"/>
        <v>0</v>
      </c>
      <c r="O36" s="36">
        <f t="shared" ca="1" si="1"/>
        <v>0</v>
      </c>
      <c r="P36" s="438"/>
      <c r="Q36" s="30"/>
      <c r="R36" s="30"/>
      <c r="S36" s="30"/>
      <c r="T36" s="30"/>
      <c r="U36" s="261">
        <f>Liste_fuer_Grafik!P78</f>
        <v>0</v>
      </c>
      <c r="V36" s="289" t="e">
        <f t="shared" ca="1" si="2"/>
        <v>#N/A</v>
      </c>
      <c r="W36" s="388"/>
    </row>
    <row r="37" spans="1:23" x14ac:dyDescent="0.3">
      <c r="A37" s="30"/>
      <c r="B37" s="30"/>
      <c r="C37" s="30"/>
      <c r="D37" s="30"/>
      <c r="E37" s="30"/>
      <c r="F37" s="30"/>
      <c r="G37" s="30"/>
      <c r="H37" s="37"/>
      <c r="I37" s="37"/>
      <c r="J37" s="37"/>
      <c r="K37" s="37"/>
      <c r="L37" s="37"/>
      <c r="M37" s="37"/>
      <c r="N37" s="37"/>
      <c r="O37" s="37"/>
      <c r="P37" s="30"/>
      <c r="Q37" s="30"/>
      <c r="R37" s="30"/>
      <c r="S37" s="30"/>
      <c r="T37" s="30"/>
    </row>
    <row r="38" spans="1:23" ht="30.75" customHeight="1" x14ac:dyDescent="0.3">
      <c r="A38" s="30"/>
      <c r="B38" s="30"/>
      <c r="C38" s="30"/>
      <c r="D38" s="30"/>
      <c r="E38" s="30"/>
      <c r="F38" s="30"/>
      <c r="G38" s="416" t="s">
        <v>90</v>
      </c>
      <c r="H38" s="418">
        <f ca="1">SUM(H8:H36)</f>
        <v>0</v>
      </c>
      <c r="I38" s="418">
        <f ca="1">SUM(I8:I36)</f>
        <v>90</v>
      </c>
      <c r="J38" s="235"/>
      <c r="K38" s="235"/>
      <c r="L38" s="262"/>
      <c r="M38" s="389" t="s">
        <v>357</v>
      </c>
      <c r="N38" s="389"/>
      <c r="O38" s="390"/>
      <c r="P38" s="314">
        <f ca="1">(P8*0.1)+(P11*0.3)+(P20*0.3)+(P26*0.3)</f>
        <v>0</v>
      </c>
      <c r="Q38" s="30"/>
      <c r="R38" s="30"/>
      <c r="S38" s="30"/>
      <c r="T38" s="30"/>
    </row>
    <row r="39" spans="1:23" ht="22.5" customHeight="1" x14ac:dyDescent="0.3">
      <c r="A39" s="30"/>
      <c r="B39" s="30"/>
      <c r="C39" s="30"/>
      <c r="D39" s="30"/>
      <c r="E39" s="30"/>
      <c r="F39" s="30"/>
      <c r="G39" s="417"/>
      <c r="H39" s="419"/>
      <c r="I39" s="419"/>
      <c r="J39" s="236"/>
      <c r="K39" s="236"/>
      <c r="L39" s="294"/>
      <c r="M39" s="386" t="s">
        <v>358</v>
      </c>
      <c r="N39" s="386"/>
      <c r="O39" s="387"/>
      <c r="P39" s="313">
        <f>(W8*0.1)+(W11*0.3)+(W20*0.3)+(W26*0.3)</f>
        <v>0</v>
      </c>
      <c r="Q39" s="30"/>
      <c r="R39" s="30"/>
      <c r="S39" s="30"/>
      <c r="T39" s="30"/>
    </row>
    <row r="40" spans="1:23" ht="6.75" customHeight="1" x14ac:dyDescent="0.3">
      <c r="A40" s="30"/>
      <c r="B40" s="30"/>
      <c r="C40" s="30"/>
      <c r="D40" s="30"/>
      <c r="E40" s="30"/>
      <c r="F40" s="30"/>
      <c r="G40" s="37"/>
      <c r="H40" s="37"/>
      <c r="I40" s="37"/>
      <c r="J40" s="30"/>
      <c r="K40" s="30"/>
      <c r="L40" s="30"/>
      <c r="M40" s="30"/>
      <c r="N40" s="37"/>
      <c r="O40" s="38"/>
      <c r="P40" s="30"/>
      <c r="Q40" s="30"/>
      <c r="R40" s="30"/>
      <c r="S40" s="30"/>
      <c r="T40" s="30"/>
    </row>
    <row r="41" spans="1:23" x14ac:dyDescent="0.3">
      <c r="N41" s="64"/>
    </row>
    <row r="42" spans="1:23" x14ac:dyDescent="0.3">
      <c r="N42" s="66"/>
    </row>
    <row r="43" spans="1:23" x14ac:dyDescent="0.3">
      <c r="N43" s="65"/>
    </row>
    <row r="44" spans="1:23" x14ac:dyDescent="0.3">
      <c r="N44" s="66"/>
    </row>
    <row r="45" spans="1:23" x14ac:dyDescent="0.3">
      <c r="N45" s="65"/>
    </row>
  </sheetData>
  <sheetProtection algorithmName="SHA-512" hashValue="olYT1732Y2KiRKJW3O1EwGNKhNNWq9Ao1POCNkstxhJm5h85yRDEzuK0VzaoM10O09BoRltip46kZUgeaKCpsg==" saltValue="JNBT1NcRGinL3xos5POJBA==" spinCount="100000" sheet="1" formatColumns="0" formatRows="0"/>
  <mergeCells count="50">
    <mergeCell ref="F6:G7"/>
    <mergeCell ref="D6:E7"/>
    <mergeCell ref="B6:C7"/>
    <mergeCell ref="B8:B10"/>
    <mergeCell ref="C8:C10"/>
    <mergeCell ref="D8:D10"/>
    <mergeCell ref="E8:E10"/>
    <mergeCell ref="B11:B19"/>
    <mergeCell ref="C11:C19"/>
    <mergeCell ref="P26:P36"/>
    <mergeCell ref="C26:C36"/>
    <mergeCell ref="B26:B36"/>
    <mergeCell ref="E26:E30"/>
    <mergeCell ref="D26:D30"/>
    <mergeCell ref="E11:E13"/>
    <mergeCell ref="D14:D17"/>
    <mergeCell ref="E14:E17"/>
    <mergeCell ref="D18:D19"/>
    <mergeCell ref="E18:E19"/>
    <mergeCell ref="B2:N4"/>
    <mergeCell ref="G38:G39"/>
    <mergeCell ref="I38:I39"/>
    <mergeCell ref="H38:H39"/>
    <mergeCell ref="D31:D34"/>
    <mergeCell ref="E31:E34"/>
    <mergeCell ref="D35:D36"/>
    <mergeCell ref="E35:E36"/>
    <mergeCell ref="C20:C25"/>
    <mergeCell ref="D20:D21"/>
    <mergeCell ref="E20:E21"/>
    <mergeCell ref="D22:D24"/>
    <mergeCell ref="E22:E24"/>
    <mergeCell ref="H6:I6"/>
    <mergeCell ref="B20:B25"/>
    <mergeCell ref="D11:D13"/>
    <mergeCell ref="M39:O39"/>
    <mergeCell ref="W8:W10"/>
    <mergeCell ref="W11:W19"/>
    <mergeCell ref="W20:W25"/>
    <mergeCell ref="W26:W36"/>
    <mergeCell ref="M38:O38"/>
    <mergeCell ref="P8:P10"/>
    <mergeCell ref="P11:P19"/>
    <mergeCell ref="P20:P25"/>
    <mergeCell ref="T12:T13"/>
    <mergeCell ref="R10:S11"/>
    <mergeCell ref="R12:S14"/>
    <mergeCell ref="R18:S19"/>
    <mergeCell ref="R15:S16"/>
    <mergeCell ref="R8:T9"/>
  </mergeCells>
  <conditionalFormatting sqref="J8:M36">
    <cfRule type="colorScale" priority="7">
      <colorScale>
        <cfvo type="num" val="0"/>
        <cfvo type="num" val="1"/>
        <cfvo type="num" val="2"/>
        <color rgb="FFF8696B"/>
        <color rgb="FFFFEB84"/>
        <color rgb="FF63BE7B"/>
      </colorScale>
    </cfRule>
    <cfRule type="containsErrors" dxfId="2" priority="26">
      <formula>ISERROR(J8)</formula>
    </cfRule>
  </conditionalFormatting>
  <conditionalFormatting sqref="P8:P36 U8:U36 N8:N36">
    <cfRule type="containsErrors" dxfId="1" priority="27">
      <formula>ISERROR(N8)</formula>
    </cfRule>
  </conditionalFormatting>
  <conditionalFormatting sqref="P8:P36 U8:U36 P38:P39 N8:N36">
    <cfRule type="colorScale" priority="6">
      <colorScale>
        <cfvo type="num" val="0"/>
        <cfvo type="num" val="1"/>
        <cfvo type="num" val="2"/>
        <color rgb="FFF8696B"/>
        <color rgb="FFFFEB84"/>
        <color rgb="FF63BE7B"/>
      </colorScale>
    </cfRule>
  </conditionalFormatting>
  <conditionalFormatting sqref="O8:O36">
    <cfRule type="colorScale" priority="1">
      <colorScale>
        <cfvo type="num" val="0"/>
        <cfvo type="num" val="0.5"/>
        <cfvo type="num" val="1"/>
        <color rgb="FFF8696B"/>
        <color rgb="FFFFEB84"/>
        <color rgb="FF63BE7B"/>
      </colorScale>
    </cfRule>
    <cfRule type="containsErrors" dxfId="0" priority="28" stopIfTrue="1">
      <formula>ISERROR(O8)</formula>
    </cfRule>
  </conditionalFormatting>
  <dataValidations count="1">
    <dataValidation errorStyle="warning" operator="equal" allowBlank="1" showInputMessage="1" showErrorMessage="1" errorTitle="Fehler" error="Nur der Buchstaben X (Grossbuchstaben) kann verwendet werden um die Zelle zu markieren." sqref="E14:G19 H12:M20" xr:uid="{00000000-0002-0000-0100-000000000000}"/>
  </dataValidations>
  <hyperlinks>
    <hyperlink ref="G8" location="'T 1.1'!A1" display="Projektbegleitende Nachhaltigkeitsbeurteilung" xr:uid="{00000000-0004-0000-0100-000000000000}"/>
    <hyperlink ref="G11" location="'G 1.1'!A1" display="Landschaften, Ortsbilder und Kulturraum" xr:uid="{00000000-0004-0000-0100-000001000000}"/>
    <hyperlink ref="G9" location="'T 1.2'!A1" display="Systemabgrenzung" xr:uid="{00000000-0004-0000-0100-000002000000}"/>
    <hyperlink ref="G12" location="'G 1.2'!A1" display="Wohnqualität und Zusammenleben" xr:uid="{00000000-0004-0000-0100-000003000000}"/>
    <hyperlink ref="G13" location="'G 1.3'!A1" display="Zugang zur Infrastruktur und Aufenthaltsqualität" xr:uid="{00000000-0004-0000-0100-000004000000}"/>
    <hyperlink ref="G14" location="'G 2.1'!A1" display="Kommunikation und Partizipation" xr:uid="{00000000-0004-0000-0100-000005000000}"/>
    <hyperlink ref="G15" location="'G 2.2'!A1" display="Sozialverträgliches Verhalten" xr:uid="{00000000-0004-0000-0100-000006000000}"/>
    <hyperlink ref="G16" location="'G 2.3'!A1" display="Rechtssicherheit" xr:uid="{00000000-0004-0000-0100-000007000000}"/>
    <hyperlink ref="G17" location="'G 2.4'!A1" display="Solidarität, Gerechtigkeit, Verteilungseffekte" xr:uid="{00000000-0004-0000-0100-000008000000}"/>
    <hyperlink ref="G18" location="'G 3.1'!A1" display="Arbeitssicherheit und Gesundheit" xr:uid="{00000000-0004-0000-0100-000009000000}"/>
    <hyperlink ref="G19" location="'G 3.2'!A1" display="Unfallvermeidung und Rettung" xr:uid="{00000000-0004-0000-0100-00000A000000}"/>
    <hyperlink ref="G20" location="'W 1.1'!A1" display="Betriebswirtschaftliches Kosten-Nutzen-Verhältnis" xr:uid="{00000000-0004-0000-0100-00000B000000}"/>
    <hyperlink ref="G21" location="'W 1.2'!A1" display="Nutzungsflexibilität und Anpassungsfähigkeit" xr:uid="{00000000-0004-0000-0100-00000C000000}"/>
    <hyperlink ref="G22" location="'W 2.1'!A1" display="Volkswirtschaftliches Kosten-Nutzen-Verhältnis" xr:uid="{00000000-0004-0000-0100-00000D000000}"/>
    <hyperlink ref="G23" location="'W 2.2'!A1" display="Regionalwirtschaftliche Aspekte" xr:uid="{00000000-0004-0000-0100-00000E000000}"/>
    <hyperlink ref="G24" location="'W 2.3'!A1" display="Ökonomische Nutzung vorhandener Infrastrukturen" xr:uid="{00000000-0004-0000-0100-00000F000000}"/>
    <hyperlink ref="G25" location="'W 3.1'!A1" display="Geeignete Finanzierung" xr:uid="{00000000-0004-0000-0100-000010000000}"/>
    <hyperlink ref="G26" location="'U 1.1'!A1" display="Energieverbrauch" xr:uid="{00000000-0004-0000-0100-000011000000}"/>
    <hyperlink ref="G27" location="'U 1.2'!A1" display="Flächennutzung, -recycling und Boden" xr:uid="{00000000-0004-0000-0100-000012000000}"/>
    <hyperlink ref="G28" location="'U 1.3'!A1" display="Umgang mit belasteten Standorten" xr:uid="{00000000-0004-0000-0100-000013000000}"/>
    <hyperlink ref="G30" location="'U 1.4'!A1" display="Umwelt- und Ressourcenschonender Materialeinsatz" xr:uid="{00000000-0004-0000-0100-000014000000}"/>
    <hyperlink ref="G31" location="'U 2.1'!A1" display="Beeinträchtigung des Klimas" xr:uid="{00000000-0004-0000-0100-000015000000}"/>
    <hyperlink ref="G32" location="'U 2.2'!A1" display="Luftschadstoffe, Gerüche, Lärm, Erschütterungen, nichtionisierende Strahlung, Hitze und Licht" xr:uid="{00000000-0004-0000-0100-000016000000}"/>
    <hyperlink ref="G33" location="'U 2.3'!A1" display="Oberflächengewässer und Grundwasser" xr:uid="{00000000-0004-0000-0100-000017000000}"/>
    <hyperlink ref="G34" location="'U 2.4'!A1" display="Natur und Landschaft" xr:uid="{00000000-0004-0000-0100-000018000000}"/>
    <hyperlink ref="G35" location="'U 3.1'!A1" display="Naturgefahren" xr:uid="{00000000-0004-0000-0100-000019000000}"/>
    <hyperlink ref="G36" location="'U 3.2'!A1" display="Störfälle" xr:uid="{00000000-0004-0000-0100-00001A000000}"/>
    <hyperlink ref="G10" location="'T 1.3'!A1" display="Zielkonflikte und Synergien" xr:uid="{00000000-0004-0000-0100-00001B000000}"/>
    <hyperlink ref="G29" location="'U 1.6'!A1" display="Verwertung von unbelasteten und belasteten Aushub-, Ausbruch- und Rückbaumaterialien (Abfall)" xr:uid="{00000000-0004-0000-0100-00001C000000}"/>
  </hyperlinks>
  <printOptions horizontalCentered="1" verticalCentered="1"/>
  <pageMargins left="0.70866141732283472" right="0.70866141732283472" top="1.5748031496062993" bottom="0.74803149606299213" header="0.31496062992125984" footer="0.31496062992125984"/>
  <pageSetup paperSize="8" scale="99" orientation="landscape" horizontalDpi="300" verticalDpi="300" r:id="rId1"/>
  <headerFooter>
    <oddHeader>&amp;L&amp;"Arial Narrow,Normal"&amp;9Bewertungstool V1.0&amp;C&amp;"Arial Narrow,Normal"&amp;9
&amp;"Arial Narrow,Gras"&amp;14Übersicht Resultate&amp;R&amp;"Arial Narrow,Normal"&amp;G</oddHeader>
    <oddFooter>&amp;L&amp;"Arial Narrow,Normal"&amp;8&amp;F&amp;C&amp;"Arial Narrow,Normal"&amp;8&amp;P/&amp;N&amp;R&amp;"Arial Narrow,Normal"&amp;8&amp;D</oddFooter>
  </headerFooter>
  <ignoredErrors>
    <ignoredError sqref="H15:I15 H32:I32 H21:I21 H19:I19" formula="1"/>
    <ignoredError sqref="J12:L12 J17 L17 J19" evalError="1"/>
  </ignoredErrors>
  <legacyDrawingHF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9BE9A2-BEA7-4688-A2A6-1EDCAC5742B8}">
  <sheetPr>
    <tabColor rgb="FF5CBFD9"/>
  </sheetPr>
  <dimension ref="A1:Q12"/>
  <sheetViews>
    <sheetView zoomScaleNormal="100" workbookViewId="0"/>
  </sheetViews>
  <sheetFormatPr baseColWidth="10" defaultColWidth="11.42578125" defaultRowHeight="16.5" x14ac:dyDescent="0.3"/>
  <cols>
    <col min="1" max="2" width="2.42578125" style="27" customWidth="1"/>
    <col min="3" max="3" width="21.28515625" style="27" customWidth="1"/>
    <col min="4" max="4" width="8.28515625" style="27" customWidth="1"/>
    <col min="5" max="6" width="7.42578125" style="27" customWidth="1"/>
    <col min="7" max="9" width="5.7109375" style="27" customWidth="1"/>
    <col min="10" max="10" width="15.140625" style="25" customWidth="1"/>
    <col min="11" max="11" width="4.28515625" style="25" customWidth="1"/>
    <col min="12" max="12" width="35.28515625" style="25" customWidth="1"/>
    <col min="13" max="13" width="25.42578125" style="25" customWidth="1"/>
    <col min="14" max="14" width="11.140625" style="26" customWidth="1"/>
    <col min="15" max="15" width="6.140625" style="26" customWidth="1"/>
    <col min="16" max="16" width="14.7109375" style="26" customWidth="1"/>
    <col min="17" max="17" width="14.7109375" style="25" customWidth="1"/>
    <col min="18" max="16384" width="11.42578125" style="25"/>
  </cols>
  <sheetData>
    <row r="1" spans="1:17" x14ac:dyDescent="0.3">
      <c r="A1" s="10"/>
      <c r="B1" s="10"/>
      <c r="C1" s="10"/>
      <c r="D1" s="10"/>
      <c r="E1" s="10"/>
      <c r="F1" s="10"/>
      <c r="G1" s="3"/>
      <c r="H1" s="3"/>
      <c r="I1" s="3"/>
      <c r="J1" s="4"/>
      <c r="N1" s="75" t="s">
        <v>89</v>
      </c>
    </row>
    <row r="2" spans="1:17" ht="18" customHeight="1" x14ac:dyDescent="0.3">
      <c r="A2" s="518" t="s">
        <v>49</v>
      </c>
      <c r="B2" s="519"/>
      <c r="C2" s="519"/>
      <c r="D2" s="519"/>
      <c r="E2" s="519"/>
      <c r="F2" s="519"/>
      <c r="G2" s="519"/>
      <c r="H2" s="519"/>
      <c r="I2" s="519"/>
      <c r="J2" s="519"/>
      <c r="K2" s="520" t="s">
        <v>48</v>
      </c>
      <c r="L2" s="521"/>
      <c r="N2" s="72" t="s">
        <v>143</v>
      </c>
      <c r="O2" s="254">
        <v>2</v>
      </c>
    </row>
    <row r="3" spans="1:17" x14ac:dyDescent="0.3">
      <c r="A3" s="6"/>
      <c r="B3" s="7"/>
      <c r="C3" s="7"/>
      <c r="D3" s="7"/>
      <c r="E3" s="7"/>
      <c r="F3" s="7"/>
      <c r="G3" s="8"/>
      <c r="H3" s="8"/>
      <c r="I3" s="8"/>
      <c r="J3" s="9"/>
      <c r="N3" s="73" t="s">
        <v>144</v>
      </c>
      <c r="O3" s="255">
        <v>1</v>
      </c>
    </row>
    <row r="4" spans="1:17" ht="15" customHeight="1" x14ac:dyDescent="0.3">
      <c r="A4" s="10"/>
      <c r="B4" s="7"/>
      <c r="C4" s="529" t="s">
        <v>82</v>
      </c>
      <c r="D4" s="530"/>
      <c r="E4" s="531"/>
      <c r="F4" s="530"/>
      <c r="G4" s="530"/>
      <c r="H4" s="530"/>
      <c r="I4" s="530"/>
      <c r="J4" s="530"/>
      <c r="K4" s="530"/>
      <c r="L4" s="532"/>
      <c r="N4" s="74" t="s">
        <v>145</v>
      </c>
      <c r="O4" s="257">
        <v>0</v>
      </c>
    </row>
    <row r="5" spans="1:17" ht="17.25" thickBot="1" x14ac:dyDescent="0.35">
      <c r="A5" s="10"/>
      <c r="B5" s="7"/>
      <c r="C5" s="7"/>
      <c r="D5" s="7"/>
      <c r="E5" s="7"/>
      <c r="F5" s="7"/>
      <c r="G5" s="8"/>
      <c r="H5" s="8"/>
      <c r="I5" s="8"/>
      <c r="J5" s="11"/>
    </row>
    <row r="6" spans="1:17" ht="24.75" customHeight="1" x14ac:dyDescent="0.3">
      <c r="A6" s="10"/>
      <c r="B6" s="12"/>
      <c r="C6" s="23" t="s">
        <v>122</v>
      </c>
      <c r="D6" s="95" t="s">
        <v>74</v>
      </c>
      <c r="E6" s="96" t="s">
        <v>290</v>
      </c>
      <c r="F6" s="23" t="s">
        <v>87</v>
      </c>
      <c r="G6" s="526" t="s">
        <v>86</v>
      </c>
      <c r="H6" s="524"/>
      <c r="I6" s="524"/>
      <c r="J6" s="524"/>
      <c r="K6" s="524"/>
      <c r="L6" s="527"/>
      <c r="M6" s="23" t="s">
        <v>207</v>
      </c>
      <c r="N6" s="528" t="s">
        <v>206</v>
      </c>
      <c r="O6" s="528"/>
      <c r="P6" s="528"/>
      <c r="Q6" s="528"/>
    </row>
    <row r="7" spans="1:17" ht="30" customHeight="1" x14ac:dyDescent="0.3">
      <c r="A7" s="10"/>
      <c r="B7" s="12">
        <v>1</v>
      </c>
      <c r="C7" s="67" t="s">
        <v>175</v>
      </c>
      <c r="D7" s="302"/>
      <c r="E7" s="297"/>
      <c r="F7" s="301"/>
      <c r="G7" s="486"/>
      <c r="H7" s="487"/>
      <c r="I7" s="487"/>
      <c r="J7" s="487"/>
      <c r="K7" s="487"/>
      <c r="L7" s="488"/>
      <c r="M7" s="21"/>
      <c r="N7" s="485"/>
      <c r="O7" s="485"/>
      <c r="P7" s="485"/>
      <c r="Q7" s="485"/>
    </row>
    <row r="8" spans="1:17" ht="30" customHeight="1" thickBot="1" x14ac:dyDescent="0.35">
      <c r="A8" s="10"/>
      <c r="B8" s="12">
        <v>2</v>
      </c>
      <c r="C8" s="14" t="s">
        <v>176</v>
      </c>
      <c r="D8" s="299" t="s">
        <v>288</v>
      </c>
      <c r="E8" s="300"/>
      <c r="F8" s="301"/>
      <c r="G8" s="486"/>
      <c r="H8" s="487"/>
      <c r="I8" s="487"/>
      <c r="J8" s="487"/>
      <c r="K8" s="487"/>
      <c r="L8" s="488"/>
      <c r="M8" s="21"/>
      <c r="N8" s="485"/>
      <c r="O8" s="485"/>
      <c r="P8" s="485"/>
      <c r="Q8" s="485"/>
    </row>
    <row r="9" spans="1:17" x14ac:dyDescent="0.3">
      <c r="B9" s="12"/>
      <c r="C9" s="15" t="s">
        <v>0</v>
      </c>
      <c r="D9" s="92"/>
      <c r="E9" s="92"/>
      <c r="F9" s="71">
        <f>IF(OR(D7="X",D7="x"),F7,0)+IF(OR(D8="X",D8="x"),F8,0)</f>
        <v>0</v>
      </c>
      <c r="G9" s="368" t="s">
        <v>88</v>
      </c>
      <c r="H9" s="2">
        <f>2*(COUNTIF(D7:D8,"X"))</f>
        <v>2</v>
      </c>
      <c r="I9" s="16" t="s">
        <v>92</v>
      </c>
      <c r="J9" s="17" t="s">
        <v>91</v>
      </c>
      <c r="K9" s="18">
        <f xml:space="preserve"> 2*ROWS(F7:F8)</f>
        <v>4</v>
      </c>
      <c r="L9" s="19" t="s">
        <v>93</v>
      </c>
    </row>
    <row r="10" spans="1:17" x14ac:dyDescent="0.3">
      <c r="B10" s="12"/>
    </row>
    <row r="12" spans="1:17" x14ac:dyDescent="0.3">
      <c r="F12" s="76"/>
      <c r="H12" s="76"/>
      <c r="I12" s="76"/>
    </row>
  </sheetData>
  <sheetProtection algorithmName="SHA-512" hashValue="QxEhyfk2HcR6EcWWKBMljkrnPb+Sfeg0lHT1HikIcDtQvSb+x2zH4Uqe8CFdTmrhraW6nM+hup4GmF3G7mnIJA==" saltValue="yTHlHXYw1jrftV5KqM/gxQ==" spinCount="100000" sheet="1" objects="1" scenarios="1" formatColumns="0" formatRows="0"/>
  <dataConsolidate/>
  <mergeCells count="9">
    <mergeCell ref="G8:L8"/>
    <mergeCell ref="N8:Q8"/>
    <mergeCell ref="A2:J2"/>
    <mergeCell ref="K2:L2"/>
    <mergeCell ref="C4:L4"/>
    <mergeCell ref="G6:L6"/>
    <mergeCell ref="N6:Q6"/>
    <mergeCell ref="G7:L7"/>
    <mergeCell ref="N7:Q7"/>
  </mergeCells>
  <conditionalFormatting sqref="E7:F8">
    <cfRule type="colorScale" priority="1">
      <colorScale>
        <cfvo type="num" val="$O$4"/>
        <cfvo type="num" val="$O$3"/>
        <cfvo type="num" val="$O$2"/>
        <color rgb="FFF8696B"/>
        <color rgb="FFFFEB84"/>
        <color rgb="FF63BE7B"/>
      </colorScale>
    </cfRule>
  </conditionalFormatting>
  <dataValidations disablePrompts="1" count="2">
    <dataValidation type="list" allowBlank="1" showInputMessage="1" showErrorMessage="1" sqref="E7:F8" xr:uid="{404510A4-2603-437A-A939-A1E98AB04C78}">
      <formula1>$O$2:$O$4</formula1>
    </dataValidation>
    <dataValidation type="list" allowBlank="1" showInputMessage="1" showErrorMessage="1" sqref="D7:D8" xr:uid="{718500FB-5EB0-4F78-B85A-A4D04B789629}">
      <formula1>"X"</formula1>
    </dataValidation>
  </dataValidations>
  <printOptions horizontalCentered="1" verticalCentered="1"/>
  <pageMargins left="0.70866141732283472" right="0.70866141732283472" top="1.5748031496062993" bottom="0.74803149606299213" header="0.31496062992125984" footer="0.31496062992125984"/>
  <pageSetup paperSize="8" scale="99" orientation="landscape" horizontalDpi="300" verticalDpi="300" r:id="rId1"/>
  <headerFooter>
    <oddHeader>&amp;L&amp;"Arial Narrow,Normal"&amp;9Bewertungstool V1.0&amp;R&amp;"Arial Narrow,Normal"&amp;G</oddHeader>
    <oddFooter>&amp;L&amp;"Arial Narrow,Normal"&amp;8&amp;F&amp;C&amp;"Arial Narrow,Normal"&amp;8&amp;P/&amp;N&amp;R&amp;"Arial Narrow,Normal"&amp;8&amp;D</oddFooter>
  </headerFooter>
  <legacyDrawingHF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C52AB0-705F-4B74-B9E6-9A3E1D30BEC8}">
  <sheetPr>
    <tabColor rgb="FF5CBFD9"/>
  </sheetPr>
  <dimension ref="A1:Q13"/>
  <sheetViews>
    <sheetView zoomScaleNormal="100" workbookViewId="0"/>
  </sheetViews>
  <sheetFormatPr baseColWidth="10" defaultColWidth="11.42578125" defaultRowHeight="16.5" x14ac:dyDescent="0.3"/>
  <cols>
    <col min="1" max="2" width="2.42578125" style="27" customWidth="1"/>
    <col min="3" max="3" width="21.28515625" style="27" customWidth="1"/>
    <col min="4" max="4" width="8.28515625" style="27" customWidth="1"/>
    <col min="5" max="6" width="7.42578125" style="27" customWidth="1"/>
    <col min="7" max="9" width="5.7109375" style="27" customWidth="1"/>
    <col min="10" max="10" width="15.140625" style="25" customWidth="1"/>
    <col min="11" max="11" width="4.28515625" style="25" customWidth="1"/>
    <col min="12" max="12" width="35.28515625" style="25" customWidth="1"/>
    <col min="13" max="13" width="25.42578125" style="25" customWidth="1"/>
    <col min="14" max="14" width="11.140625" style="26" customWidth="1"/>
    <col min="15" max="15" width="6.140625" style="26" customWidth="1"/>
    <col min="16" max="16" width="14.7109375" style="26" customWidth="1"/>
    <col min="17" max="17" width="14.7109375" style="25" customWidth="1"/>
    <col min="18" max="16384" width="11.42578125" style="25"/>
  </cols>
  <sheetData>
    <row r="1" spans="1:17" x14ac:dyDescent="0.3">
      <c r="A1" s="10"/>
      <c r="B1" s="10"/>
      <c r="C1" s="10"/>
      <c r="D1" s="10"/>
      <c r="E1" s="10"/>
      <c r="F1" s="10"/>
      <c r="G1" s="3"/>
      <c r="H1" s="3"/>
      <c r="I1" s="3"/>
      <c r="J1" s="4"/>
      <c r="N1" s="75" t="s">
        <v>89</v>
      </c>
    </row>
    <row r="2" spans="1:17" ht="18" customHeight="1" x14ac:dyDescent="0.3">
      <c r="A2" s="518" t="s">
        <v>51</v>
      </c>
      <c r="B2" s="519"/>
      <c r="C2" s="519"/>
      <c r="D2" s="519"/>
      <c r="E2" s="519"/>
      <c r="F2" s="519"/>
      <c r="G2" s="519"/>
      <c r="H2" s="519"/>
      <c r="I2" s="519"/>
      <c r="J2" s="519"/>
      <c r="K2" s="520" t="s">
        <v>50</v>
      </c>
      <c r="L2" s="521"/>
      <c r="N2" s="72" t="s">
        <v>143</v>
      </c>
      <c r="O2" s="254">
        <v>2</v>
      </c>
    </row>
    <row r="3" spans="1:17" x14ac:dyDescent="0.3">
      <c r="A3" s="6"/>
      <c r="B3" s="7"/>
      <c r="C3" s="7"/>
      <c r="D3" s="7"/>
      <c r="E3" s="7"/>
      <c r="F3" s="7"/>
      <c r="G3" s="8"/>
      <c r="H3" s="8"/>
      <c r="I3" s="8"/>
      <c r="J3" s="9"/>
      <c r="N3" s="73" t="s">
        <v>144</v>
      </c>
      <c r="O3" s="255">
        <v>1</v>
      </c>
    </row>
    <row r="4" spans="1:17" ht="15" customHeight="1" x14ac:dyDescent="0.3">
      <c r="A4" s="10"/>
      <c r="B4" s="7"/>
      <c r="C4" s="529" t="s">
        <v>351</v>
      </c>
      <c r="D4" s="530"/>
      <c r="E4" s="531"/>
      <c r="F4" s="530"/>
      <c r="G4" s="530"/>
      <c r="H4" s="530"/>
      <c r="I4" s="530"/>
      <c r="J4" s="530"/>
      <c r="K4" s="530"/>
      <c r="L4" s="532"/>
      <c r="N4" s="74" t="s">
        <v>145</v>
      </c>
      <c r="O4" s="257">
        <v>0</v>
      </c>
    </row>
    <row r="5" spans="1:17" ht="17.25" thickBot="1" x14ac:dyDescent="0.35">
      <c r="A5" s="10"/>
      <c r="B5" s="7"/>
      <c r="C5" s="7"/>
      <c r="D5" s="7"/>
      <c r="E5" s="7"/>
      <c r="F5" s="7"/>
      <c r="G5" s="8"/>
      <c r="H5" s="8"/>
      <c r="I5" s="8"/>
      <c r="J5" s="11"/>
    </row>
    <row r="6" spans="1:17" ht="24.75" customHeight="1" x14ac:dyDescent="0.3">
      <c r="A6" s="10"/>
      <c r="B6" s="12"/>
      <c r="C6" s="23" t="s">
        <v>122</v>
      </c>
      <c r="D6" s="95" t="s">
        <v>74</v>
      </c>
      <c r="E6" s="96" t="s">
        <v>290</v>
      </c>
      <c r="F6" s="23" t="s">
        <v>87</v>
      </c>
      <c r="G6" s="526" t="s">
        <v>86</v>
      </c>
      <c r="H6" s="524"/>
      <c r="I6" s="524"/>
      <c r="J6" s="524"/>
      <c r="K6" s="524"/>
      <c r="L6" s="527"/>
      <c r="M6" s="23" t="s">
        <v>207</v>
      </c>
      <c r="N6" s="528" t="s">
        <v>206</v>
      </c>
      <c r="O6" s="528"/>
      <c r="P6" s="528"/>
      <c r="Q6" s="528"/>
    </row>
    <row r="7" spans="1:17" ht="30" customHeight="1" x14ac:dyDescent="0.3">
      <c r="A7" s="10"/>
      <c r="B7" s="12">
        <v>1</v>
      </c>
      <c r="C7" s="14" t="s">
        <v>177</v>
      </c>
      <c r="D7" s="296" t="s">
        <v>288</v>
      </c>
      <c r="E7" s="297"/>
      <c r="F7" s="301"/>
      <c r="G7" s="486"/>
      <c r="H7" s="487"/>
      <c r="I7" s="487"/>
      <c r="J7" s="487"/>
      <c r="K7" s="487"/>
      <c r="L7" s="488"/>
      <c r="M7" s="21"/>
      <c r="N7" s="485"/>
      <c r="O7" s="485"/>
      <c r="P7" s="485"/>
      <c r="Q7" s="485"/>
    </row>
    <row r="8" spans="1:17" ht="30" customHeight="1" x14ac:dyDescent="0.3">
      <c r="A8" s="10"/>
      <c r="B8" s="12">
        <v>2</v>
      </c>
      <c r="C8" s="14" t="s">
        <v>311</v>
      </c>
      <c r="D8" s="302"/>
      <c r="E8" s="297"/>
      <c r="F8" s="301"/>
      <c r="G8" s="486"/>
      <c r="H8" s="487"/>
      <c r="I8" s="487"/>
      <c r="J8" s="487"/>
      <c r="K8" s="487"/>
      <c r="L8" s="488"/>
      <c r="M8" s="21"/>
      <c r="N8" s="485"/>
      <c r="O8" s="485"/>
      <c r="P8" s="485"/>
      <c r="Q8" s="485"/>
    </row>
    <row r="9" spans="1:17" ht="30" customHeight="1" thickBot="1" x14ac:dyDescent="0.35">
      <c r="A9" s="10"/>
      <c r="B9" s="12">
        <v>3</v>
      </c>
      <c r="C9" s="67" t="s">
        <v>178</v>
      </c>
      <c r="D9" s="303"/>
      <c r="E9" s="300"/>
      <c r="F9" s="301"/>
      <c r="G9" s="486"/>
      <c r="H9" s="487"/>
      <c r="I9" s="487"/>
      <c r="J9" s="487"/>
      <c r="K9" s="487"/>
      <c r="L9" s="488"/>
      <c r="M9" s="21"/>
      <c r="N9" s="485"/>
      <c r="O9" s="485"/>
      <c r="P9" s="485"/>
      <c r="Q9" s="485"/>
    </row>
    <row r="10" spans="1:17" x14ac:dyDescent="0.3">
      <c r="B10" s="12"/>
      <c r="C10" s="362" t="s">
        <v>0</v>
      </c>
      <c r="D10" s="71"/>
      <c r="E10" s="71"/>
      <c r="F10" s="71">
        <f>IF(OR(D7="X",D7="x"),F7,0)+IF(OR(D8="X",D8="x"),F8,0)+IF(OR(D9="X",D9="x"),F9,0)</f>
        <v>0</v>
      </c>
      <c r="G10" s="368" t="s">
        <v>88</v>
      </c>
      <c r="H10" s="71">
        <f>2*(COUNTIF(D7:D9,"X"))</f>
        <v>2</v>
      </c>
      <c r="I10" s="364" t="s">
        <v>92</v>
      </c>
      <c r="J10" s="365" t="s">
        <v>91</v>
      </c>
      <c r="K10" s="366">
        <f xml:space="preserve"> 2*ROWS(F7:F9)</f>
        <v>6</v>
      </c>
      <c r="L10" s="367" t="s">
        <v>93</v>
      </c>
    </row>
    <row r="11" spans="1:17" x14ac:dyDescent="0.3">
      <c r="B11" s="12"/>
    </row>
    <row r="13" spans="1:17" x14ac:dyDescent="0.3">
      <c r="F13" s="76"/>
      <c r="H13" s="76"/>
      <c r="I13" s="76"/>
    </row>
  </sheetData>
  <sheetProtection algorithmName="SHA-512" hashValue="zWYkclCp1yz32o3RSDZcASwUN+b1QZ589v2MdZTTq3oTu8lawYOjD7fYJV/nEutmC0DSmggBzlTGhduebNWV7g==" saltValue="clNuHJo6m05MhQJ7yRzkvg==" spinCount="100000" sheet="1" objects="1" scenarios="1" formatColumns="0" formatRows="0"/>
  <dataConsolidate/>
  <mergeCells count="11">
    <mergeCell ref="G9:L9"/>
    <mergeCell ref="N9:Q9"/>
    <mergeCell ref="G8:L8"/>
    <mergeCell ref="N8:Q8"/>
    <mergeCell ref="A2:J2"/>
    <mergeCell ref="K2:L2"/>
    <mergeCell ref="C4:L4"/>
    <mergeCell ref="G6:L6"/>
    <mergeCell ref="N6:Q6"/>
    <mergeCell ref="G7:L7"/>
    <mergeCell ref="N7:Q7"/>
  </mergeCells>
  <conditionalFormatting sqref="E7:F9">
    <cfRule type="colorScale" priority="1">
      <colorScale>
        <cfvo type="num" val="$O$4"/>
        <cfvo type="num" val="$O$3"/>
        <cfvo type="num" val="$O$2"/>
        <color rgb="FFF8696B"/>
        <color rgb="FFFFEB84"/>
        <color rgb="FF63BE7B"/>
      </colorScale>
    </cfRule>
  </conditionalFormatting>
  <dataValidations disablePrompts="1" count="2">
    <dataValidation type="list" allowBlank="1" showInputMessage="1" showErrorMessage="1" sqref="E7:F9" xr:uid="{8BC42973-459D-43A8-9A4F-89EEF14FFE2C}">
      <formula1>$O$2:$O$4</formula1>
    </dataValidation>
    <dataValidation type="list" allowBlank="1" showInputMessage="1" showErrorMessage="1" sqref="D7:D9" xr:uid="{28265133-49D6-4255-B43A-0DC469D15AB8}">
      <formula1>"X"</formula1>
    </dataValidation>
  </dataValidations>
  <printOptions horizontalCentered="1" verticalCentered="1"/>
  <pageMargins left="0.70866141732283472" right="0.70866141732283472" top="1.5748031496062993" bottom="0.74803149606299213" header="0.31496062992125984" footer="0.31496062992125984"/>
  <pageSetup paperSize="8" scale="99" orientation="landscape" horizontalDpi="300" verticalDpi="300" r:id="rId1"/>
  <headerFooter>
    <oddHeader>&amp;L&amp;"Arial Narrow,Normal"&amp;9Bewertungstool V1.0&amp;R&amp;"Arial Narrow,Normal"&amp;G</oddHeader>
    <oddFooter>&amp;L&amp;"Arial Narrow,Normal"&amp;8&amp;F&amp;C&amp;"Arial Narrow,Normal"&amp;8&amp;P/&amp;N&amp;R&amp;"Arial Narrow,Normal"&amp;8&amp;D</oddFooter>
  </headerFooter>
  <legacyDrawingHF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5D89D5-C303-42C7-9DE0-E483F1DA2499}">
  <sheetPr>
    <tabColor rgb="FF6CAC34"/>
  </sheetPr>
  <dimension ref="A1:Q13"/>
  <sheetViews>
    <sheetView zoomScaleNormal="100" workbookViewId="0"/>
  </sheetViews>
  <sheetFormatPr baseColWidth="10" defaultColWidth="11.42578125" defaultRowHeight="16.5" x14ac:dyDescent="0.3"/>
  <cols>
    <col min="1" max="2" width="2.42578125" style="27" customWidth="1"/>
    <col min="3" max="3" width="21.28515625" style="27" customWidth="1"/>
    <col min="4" max="4" width="8.28515625" style="27" customWidth="1"/>
    <col min="5" max="6" width="7.42578125" style="27" customWidth="1"/>
    <col min="7" max="9" width="5.7109375" style="27" customWidth="1"/>
    <col min="10" max="10" width="15.140625" style="25" customWidth="1"/>
    <col min="11" max="11" width="4.28515625" style="25" customWidth="1"/>
    <col min="12" max="12" width="35.28515625" style="25" customWidth="1"/>
    <col min="13" max="13" width="25.42578125" style="25" customWidth="1"/>
    <col min="14" max="14" width="11.140625" style="26" customWidth="1"/>
    <col min="15" max="15" width="6.140625" style="26" customWidth="1"/>
    <col min="16" max="16" width="14.7109375" style="26" customWidth="1"/>
    <col min="17" max="17" width="14.7109375" style="25" customWidth="1"/>
    <col min="18" max="16384" width="11.42578125" style="25"/>
  </cols>
  <sheetData>
    <row r="1" spans="1:17" x14ac:dyDescent="0.3">
      <c r="A1" s="10"/>
      <c r="B1" s="10"/>
      <c r="C1" s="10"/>
      <c r="D1" s="10"/>
      <c r="E1" s="10"/>
      <c r="F1" s="10"/>
      <c r="G1" s="3"/>
      <c r="H1" s="3"/>
      <c r="I1" s="3"/>
      <c r="J1" s="4"/>
      <c r="N1" s="75" t="s">
        <v>89</v>
      </c>
    </row>
    <row r="2" spans="1:17" ht="18" customHeight="1" x14ac:dyDescent="0.3">
      <c r="A2" s="533" t="s">
        <v>53</v>
      </c>
      <c r="B2" s="534"/>
      <c r="C2" s="534"/>
      <c r="D2" s="534"/>
      <c r="E2" s="534"/>
      <c r="F2" s="534"/>
      <c r="G2" s="534"/>
      <c r="H2" s="534"/>
      <c r="I2" s="534"/>
      <c r="J2" s="534"/>
      <c r="K2" s="535" t="s">
        <v>52</v>
      </c>
      <c r="L2" s="536"/>
      <c r="N2" s="72" t="s">
        <v>143</v>
      </c>
      <c r="O2" s="254">
        <v>2</v>
      </c>
    </row>
    <row r="3" spans="1:17" x14ac:dyDescent="0.3">
      <c r="A3" s="6"/>
      <c r="B3" s="7"/>
      <c r="C3" s="7"/>
      <c r="D3" s="7"/>
      <c r="E3" s="7"/>
      <c r="F3" s="7"/>
      <c r="G3" s="8"/>
      <c r="H3" s="8"/>
      <c r="I3" s="8"/>
      <c r="J3" s="9"/>
      <c r="N3" s="73" t="s">
        <v>144</v>
      </c>
      <c r="O3" s="255">
        <v>1</v>
      </c>
    </row>
    <row r="4" spans="1:17" ht="15" customHeight="1" x14ac:dyDescent="0.3">
      <c r="A4" s="10"/>
      <c r="B4" s="7"/>
      <c r="C4" s="537" t="s">
        <v>312</v>
      </c>
      <c r="D4" s="538"/>
      <c r="E4" s="539"/>
      <c r="F4" s="538"/>
      <c r="G4" s="538"/>
      <c r="H4" s="538"/>
      <c r="I4" s="538"/>
      <c r="J4" s="538"/>
      <c r="K4" s="538"/>
      <c r="L4" s="540"/>
      <c r="N4" s="74" t="s">
        <v>145</v>
      </c>
      <c r="O4" s="257">
        <v>0</v>
      </c>
    </row>
    <row r="5" spans="1:17" ht="17.25" thickBot="1" x14ac:dyDescent="0.35">
      <c r="A5" s="10"/>
      <c r="B5" s="7"/>
      <c r="C5" s="7"/>
      <c r="D5" s="7"/>
      <c r="E5" s="7"/>
      <c r="F5" s="7"/>
      <c r="G5" s="8"/>
      <c r="H5" s="8"/>
      <c r="I5" s="8"/>
      <c r="J5" s="11"/>
    </row>
    <row r="6" spans="1:17" ht="24.75" customHeight="1" x14ac:dyDescent="0.3">
      <c r="A6" s="10"/>
      <c r="B6" s="12"/>
      <c r="C6" s="24" t="s">
        <v>122</v>
      </c>
      <c r="D6" s="97" t="s">
        <v>74</v>
      </c>
      <c r="E6" s="98" t="s">
        <v>290</v>
      </c>
      <c r="F6" s="24" t="s">
        <v>87</v>
      </c>
      <c r="G6" s="541" t="s">
        <v>86</v>
      </c>
      <c r="H6" s="542"/>
      <c r="I6" s="542"/>
      <c r="J6" s="542"/>
      <c r="K6" s="542"/>
      <c r="L6" s="543"/>
      <c r="M6" s="24" t="s">
        <v>207</v>
      </c>
      <c r="N6" s="544" t="s">
        <v>206</v>
      </c>
      <c r="O6" s="544"/>
      <c r="P6" s="544"/>
      <c r="Q6" s="544"/>
    </row>
    <row r="7" spans="1:17" ht="30" customHeight="1" x14ac:dyDescent="0.3">
      <c r="A7" s="10"/>
      <c r="B7" s="12">
        <v>1</v>
      </c>
      <c r="C7" s="67" t="s">
        <v>349</v>
      </c>
      <c r="D7" s="296" t="s">
        <v>288</v>
      </c>
      <c r="E7" s="297"/>
      <c r="F7" s="301"/>
      <c r="G7" s="486"/>
      <c r="H7" s="487"/>
      <c r="I7" s="487"/>
      <c r="J7" s="487"/>
      <c r="K7" s="487"/>
      <c r="L7" s="488"/>
      <c r="M7" s="21"/>
      <c r="N7" s="485"/>
      <c r="O7" s="485"/>
      <c r="P7" s="485"/>
      <c r="Q7" s="485"/>
    </row>
    <row r="8" spans="1:17" ht="30" customHeight="1" x14ac:dyDescent="0.3">
      <c r="A8" s="10"/>
      <c r="B8" s="12">
        <v>2</v>
      </c>
      <c r="C8" s="278" t="s">
        <v>179</v>
      </c>
      <c r="D8" s="296" t="s">
        <v>288</v>
      </c>
      <c r="E8" s="297"/>
      <c r="F8" s="301"/>
      <c r="G8" s="486"/>
      <c r="H8" s="487"/>
      <c r="I8" s="487"/>
      <c r="J8" s="487"/>
      <c r="K8" s="487"/>
      <c r="L8" s="488"/>
      <c r="M8" s="21"/>
      <c r="N8" s="485"/>
      <c r="O8" s="485"/>
      <c r="P8" s="485"/>
      <c r="Q8" s="485"/>
    </row>
    <row r="9" spans="1:17" ht="30" customHeight="1" thickBot="1" x14ac:dyDescent="0.35">
      <c r="A9" s="10"/>
      <c r="B9" s="12">
        <v>3</v>
      </c>
      <c r="C9" s="14" t="s">
        <v>180</v>
      </c>
      <c r="D9" s="303"/>
      <c r="E9" s="300"/>
      <c r="F9" s="301"/>
      <c r="G9" s="486"/>
      <c r="H9" s="487"/>
      <c r="I9" s="487"/>
      <c r="J9" s="487"/>
      <c r="K9" s="487"/>
      <c r="L9" s="488"/>
      <c r="M9" s="21"/>
      <c r="N9" s="485"/>
      <c r="O9" s="485"/>
      <c r="P9" s="485"/>
      <c r="Q9" s="485"/>
    </row>
    <row r="10" spans="1:17" x14ac:dyDescent="0.3">
      <c r="B10" s="12"/>
      <c r="C10" s="15" t="s">
        <v>0</v>
      </c>
      <c r="D10" s="2"/>
      <c r="E10" s="71"/>
      <c r="F10" s="71">
        <f>IF(OR(D7="X",D7="x"),F7,0)+IF(OR(D8="X",D8="x"),F8,0)+IF(OR(D9="X",D9="x"),F9,0)</f>
        <v>0</v>
      </c>
      <c r="G10" s="368" t="s">
        <v>88</v>
      </c>
      <c r="H10" s="2">
        <f>2*(COUNTIF(D7:D9,"X"))</f>
        <v>4</v>
      </c>
      <c r="I10" s="16" t="s">
        <v>92</v>
      </c>
      <c r="J10" s="17" t="s">
        <v>91</v>
      </c>
      <c r="K10" s="18">
        <f xml:space="preserve"> 2*ROWS(F7:F9)</f>
        <v>6</v>
      </c>
      <c r="L10" s="19" t="s">
        <v>93</v>
      </c>
    </row>
    <row r="11" spans="1:17" x14ac:dyDescent="0.3">
      <c r="B11" s="12"/>
    </row>
    <row r="13" spans="1:17" x14ac:dyDescent="0.3">
      <c r="F13" s="76"/>
      <c r="H13" s="76"/>
      <c r="I13" s="76"/>
    </row>
  </sheetData>
  <sheetProtection algorithmName="SHA-512" hashValue="UizjOt9afobV3YjRAaaM3EI/COC2GjwV4Z4tQ0IQiS0vb5fADhhJBgpwx2zMUqk8Q3P8qTgxOP4yTT+QBe7oMA==" saltValue="dHYGeOhX7GfDq0zMBSU04A==" spinCount="100000" sheet="1" objects="1" scenarios="1" formatColumns="0" formatRows="0"/>
  <dataConsolidate/>
  <mergeCells count="11">
    <mergeCell ref="G8:L8"/>
    <mergeCell ref="N8:Q8"/>
    <mergeCell ref="G9:L9"/>
    <mergeCell ref="N9:Q9"/>
    <mergeCell ref="A2:J2"/>
    <mergeCell ref="K2:L2"/>
    <mergeCell ref="C4:L4"/>
    <mergeCell ref="G6:L6"/>
    <mergeCell ref="N6:Q6"/>
    <mergeCell ref="G7:L7"/>
    <mergeCell ref="N7:Q7"/>
  </mergeCells>
  <conditionalFormatting sqref="E7:F9">
    <cfRule type="colorScale" priority="1">
      <colorScale>
        <cfvo type="num" val="$O$4"/>
        <cfvo type="num" val="$O$3"/>
        <cfvo type="num" val="$O$2"/>
        <color rgb="FFF8696B"/>
        <color rgb="FFFFEB84"/>
        <color rgb="FF63BE7B"/>
      </colorScale>
    </cfRule>
  </conditionalFormatting>
  <dataValidations disablePrompts="1" count="2">
    <dataValidation type="list" allowBlank="1" showInputMessage="1" showErrorMessage="1" sqref="E7:F9" xr:uid="{755FA6A0-41EC-4409-96B2-7D765FE958A8}">
      <formula1>$O$2:$O$4</formula1>
    </dataValidation>
    <dataValidation type="list" allowBlank="1" showInputMessage="1" showErrorMessage="1" sqref="D7:D9" xr:uid="{09277111-39C1-4CCA-8748-4C23271DD434}">
      <formula1>"X"</formula1>
    </dataValidation>
  </dataValidations>
  <printOptions horizontalCentered="1" verticalCentered="1"/>
  <pageMargins left="0.70866141732283472" right="0.70866141732283472" top="1.5748031496062993" bottom="0.74803149606299213" header="0.31496062992125984" footer="0.31496062992125984"/>
  <pageSetup paperSize="8" scale="99" orientation="landscape" horizontalDpi="300" verticalDpi="300" r:id="rId1"/>
  <headerFooter>
    <oddHeader>&amp;L&amp;"Arial Narrow,Normal"&amp;9Bewertungstool V1.0&amp;R&amp;"Arial Narrow,Normal"&amp;G</oddHeader>
    <oddFooter>&amp;L&amp;"Arial Narrow,Normal"&amp;8&amp;F&amp;C&amp;"Arial Narrow,Normal"&amp;8&amp;P/&amp;N&amp;R&amp;"Arial Narrow,Normal"&amp;8&amp;D</oddFooter>
  </headerFooter>
  <legacyDrawingHF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414E0A-31B1-4818-992F-CB936AEE81D2}">
  <sheetPr>
    <tabColor rgb="FF6CAC34"/>
  </sheetPr>
  <dimension ref="A1:Q12"/>
  <sheetViews>
    <sheetView zoomScaleNormal="100" workbookViewId="0"/>
  </sheetViews>
  <sheetFormatPr baseColWidth="10" defaultColWidth="11.42578125" defaultRowHeight="16.5" x14ac:dyDescent="0.3"/>
  <cols>
    <col min="1" max="2" width="2.42578125" style="27" customWidth="1"/>
    <col min="3" max="3" width="21.28515625" style="27" customWidth="1"/>
    <col min="4" max="4" width="8.28515625" style="27" customWidth="1"/>
    <col min="5" max="6" width="7.42578125" style="27" customWidth="1"/>
    <col min="7" max="9" width="5.7109375" style="27" customWidth="1"/>
    <col min="10" max="10" width="15.140625" style="25" customWidth="1"/>
    <col min="11" max="11" width="4.28515625" style="25" customWidth="1"/>
    <col min="12" max="12" width="35.28515625" style="25" customWidth="1"/>
    <col min="13" max="13" width="25.42578125" style="25" customWidth="1"/>
    <col min="14" max="14" width="11.140625" style="26" customWidth="1"/>
    <col min="15" max="15" width="6.140625" style="26" customWidth="1"/>
    <col min="16" max="16" width="14.7109375" style="26" customWidth="1"/>
    <col min="17" max="17" width="14.7109375" style="25" customWidth="1"/>
    <col min="18" max="16384" width="11.42578125" style="25"/>
  </cols>
  <sheetData>
    <row r="1" spans="1:17" x14ac:dyDescent="0.3">
      <c r="A1" s="10"/>
      <c r="B1" s="10"/>
      <c r="C1" s="10"/>
      <c r="D1" s="10"/>
      <c r="E1" s="10"/>
      <c r="F1" s="10"/>
      <c r="G1" s="3"/>
      <c r="H1" s="3"/>
      <c r="I1" s="3"/>
      <c r="J1" s="4"/>
      <c r="N1" s="75" t="s">
        <v>89</v>
      </c>
    </row>
    <row r="2" spans="1:17" ht="18" customHeight="1" x14ac:dyDescent="0.3">
      <c r="A2" s="533" t="s">
        <v>123</v>
      </c>
      <c r="B2" s="534"/>
      <c r="C2" s="534"/>
      <c r="D2" s="534"/>
      <c r="E2" s="534"/>
      <c r="F2" s="534"/>
      <c r="G2" s="534"/>
      <c r="H2" s="534"/>
      <c r="I2" s="534"/>
      <c r="J2" s="534"/>
      <c r="K2" s="535" t="s">
        <v>54</v>
      </c>
      <c r="L2" s="536"/>
      <c r="N2" s="72" t="s">
        <v>143</v>
      </c>
      <c r="O2" s="254">
        <v>2</v>
      </c>
    </row>
    <row r="3" spans="1:17" x14ac:dyDescent="0.3">
      <c r="A3" s="6"/>
      <c r="B3" s="7"/>
      <c r="C3" s="7"/>
      <c r="D3" s="7"/>
      <c r="E3" s="7"/>
      <c r="F3" s="7"/>
      <c r="G3" s="8"/>
      <c r="H3" s="8"/>
      <c r="I3" s="8"/>
      <c r="J3" s="9"/>
      <c r="N3" s="73" t="s">
        <v>144</v>
      </c>
      <c r="O3" s="255">
        <v>1</v>
      </c>
    </row>
    <row r="4" spans="1:17" ht="28.5" customHeight="1" x14ac:dyDescent="0.3">
      <c r="A4" s="10"/>
      <c r="B4" s="7"/>
      <c r="C4" s="537" t="s">
        <v>352</v>
      </c>
      <c r="D4" s="538"/>
      <c r="E4" s="539"/>
      <c r="F4" s="538"/>
      <c r="G4" s="538"/>
      <c r="H4" s="538"/>
      <c r="I4" s="538"/>
      <c r="J4" s="538"/>
      <c r="K4" s="538"/>
      <c r="L4" s="540"/>
      <c r="N4" s="230" t="s">
        <v>145</v>
      </c>
      <c r="O4" s="257">
        <v>0</v>
      </c>
    </row>
    <row r="5" spans="1:17" ht="17.25" thickBot="1" x14ac:dyDescent="0.35">
      <c r="A5" s="10"/>
      <c r="B5" s="7"/>
      <c r="C5" s="7"/>
      <c r="D5" s="7"/>
      <c r="E5" s="7"/>
      <c r="F5" s="7"/>
      <c r="G5" s="8"/>
      <c r="H5" s="8"/>
      <c r="I5" s="8"/>
      <c r="J5" s="11"/>
    </row>
    <row r="6" spans="1:17" ht="24.75" customHeight="1" x14ac:dyDescent="0.3">
      <c r="A6" s="10"/>
      <c r="B6" s="12"/>
      <c r="C6" s="24" t="s">
        <v>122</v>
      </c>
      <c r="D6" s="97" t="s">
        <v>74</v>
      </c>
      <c r="E6" s="98" t="s">
        <v>290</v>
      </c>
      <c r="F6" s="24" t="s">
        <v>87</v>
      </c>
      <c r="G6" s="541" t="s">
        <v>86</v>
      </c>
      <c r="H6" s="542"/>
      <c r="I6" s="542"/>
      <c r="J6" s="542"/>
      <c r="K6" s="542"/>
      <c r="L6" s="543"/>
      <c r="M6" s="24" t="s">
        <v>207</v>
      </c>
      <c r="N6" s="544" t="s">
        <v>206</v>
      </c>
      <c r="O6" s="544"/>
      <c r="P6" s="544"/>
      <c r="Q6" s="544"/>
    </row>
    <row r="7" spans="1:17" ht="30" customHeight="1" x14ac:dyDescent="0.3">
      <c r="A7" s="10"/>
      <c r="B7" s="12">
        <v>1</v>
      </c>
      <c r="C7" s="278" t="s">
        <v>181</v>
      </c>
      <c r="D7" s="296" t="s">
        <v>288</v>
      </c>
      <c r="E7" s="297"/>
      <c r="F7" s="301"/>
      <c r="G7" s="486"/>
      <c r="H7" s="487"/>
      <c r="I7" s="487"/>
      <c r="J7" s="487"/>
      <c r="K7" s="487"/>
      <c r="L7" s="488"/>
      <c r="M7" s="21"/>
      <c r="N7" s="485"/>
      <c r="O7" s="485"/>
      <c r="P7" s="485"/>
      <c r="Q7" s="485"/>
    </row>
    <row r="8" spans="1:17" ht="30" customHeight="1" thickBot="1" x14ac:dyDescent="0.35">
      <c r="A8" s="10"/>
      <c r="B8" s="12">
        <v>2</v>
      </c>
      <c r="C8" s="278" t="s">
        <v>196</v>
      </c>
      <c r="D8" s="299" t="s">
        <v>288</v>
      </c>
      <c r="E8" s="300"/>
      <c r="F8" s="301"/>
      <c r="G8" s="486"/>
      <c r="H8" s="487"/>
      <c r="I8" s="487"/>
      <c r="J8" s="487"/>
      <c r="K8" s="487"/>
      <c r="L8" s="488"/>
      <c r="M8" s="21"/>
      <c r="N8" s="485"/>
      <c r="O8" s="485"/>
      <c r="P8" s="485"/>
      <c r="Q8" s="485"/>
    </row>
    <row r="9" spans="1:17" x14ac:dyDescent="0.3">
      <c r="B9" s="12"/>
      <c r="C9" s="15" t="s">
        <v>0</v>
      </c>
      <c r="D9" s="92"/>
      <c r="E9" s="92"/>
      <c r="F9" s="71">
        <f>IF(OR(D7="X",D7="x"),F7,0)+IF(OR(D8="X",D8="x"),F8,0)</f>
        <v>0</v>
      </c>
      <c r="G9" s="368" t="s">
        <v>88</v>
      </c>
      <c r="H9" s="2">
        <f>2*(COUNTIF(D7:D8,"X"))</f>
        <v>4</v>
      </c>
      <c r="I9" s="16" t="s">
        <v>92</v>
      </c>
      <c r="J9" s="17" t="s">
        <v>91</v>
      </c>
      <c r="K9" s="18">
        <f xml:space="preserve"> 2*ROWS(F7:F8)</f>
        <v>4</v>
      </c>
      <c r="L9" s="19" t="s">
        <v>93</v>
      </c>
    </row>
    <row r="10" spans="1:17" x14ac:dyDescent="0.3">
      <c r="B10" s="12"/>
    </row>
    <row r="12" spans="1:17" x14ac:dyDescent="0.3">
      <c r="F12" s="76"/>
      <c r="H12" s="76"/>
      <c r="I12" s="76"/>
    </row>
  </sheetData>
  <sheetProtection algorithmName="SHA-512" hashValue="jjqffgBI9tQs8w2F4ZSnYLPBCWb+CYp4MCk6XnRxPkYTLxryY4Ram7/iTwpWzwvt0eKw3jVyoZZEaUeSRFaS9w==" saltValue="4p/eduIN2Dh2CMXEUGwtNg==" spinCount="100000" sheet="1" objects="1" scenarios="1" formatColumns="0" formatRows="0"/>
  <dataConsolidate/>
  <mergeCells count="9">
    <mergeCell ref="G8:L8"/>
    <mergeCell ref="N8:Q8"/>
    <mergeCell ref="A2:J2"/>
    <mergeCell ref="K2:L2"/>
    <mergeCell ref="C4:L4"/>
    <mergeCell ref="G6:L6"/>
    <mergeCell ref="N6:Q6"/>
    <mergeCell ref="G7:L7"/>
    <mergeCell ref="N7:Q7"/>
  </mergeCells>
  <conditionalFormatting sqref="E7:F8">
    <cfRule type="colorScale" priority="1">
      <colorScale>
        <cfvo type="num" val="$O$4"/>
        <cfvo type="num" val="$O$3"/>
        <cfvo type="num" val="$O$2"/>
        <color rgb="FFF8696B"/>
        <color rgb="FFFFEB84"/>
        <color rgb="FF63BE7B"/>
      </colorScale>
    </cfRule>
  </conditionalFormatting>
  <dataValidations disablePrompts="1" count="2">
    <dataValidation type="list" allowBlank="1" showInputMessage="1" showErrorMessage="1" sqref="E7:F8" xr:uid="{FDA7C4BD-B53B-40A1-BBD7-CE45CC687163}">
      <formula1>$O$2:$O$4</formula1>
    </dataValidation>
    <dataValidation type="list" allowBlank="1" showInputMessage="1" showErrorMessage="1" sqref="D7:D8" xr:uid="{AC6C1AD5-FAF9-4DF8-A471-9DE855E71F6C}">
      <formula1>"X"</formula1>
    </dataValidation>
  </dataValidations>
  <printOptions horizontalCentered="1" verticalCentered="1"/>
  <pageMargins left="0.70866141732283472" right="0.70866141732283472" top="1.5748031496062993" bottom="0.74803149606299213" header="0.31496062992125984" footer="0.31496062992125984"/>
  <pageSetup paperSize="8" scale="99" orientation="landscape" horizontalDpi="300" verticalDpi="300" r:id="rId1"/>
  <headerFooter>
    <oddHeader>&amp;L&amp;"Arial Narrow,Normal"&amp;9Bewertungstool V1.0&amp;R&amp;"Arial Narrow,Normal"&amp;G</oddHeader>
    <oddFooter>&amp;L&amp;"Arial Narrow,Normal"&amp;8&amp;F&amp;C&amp;"Arial Narrow,Normal"&amp;8&amp;P/&amp;N&amp;R&amp;"Arial Narrow,Normal"&amp;8&amp;D</oddFooter>
  </headerFooter>
  <legacyDrawingHF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96D95D-1827-4775-AD30-84291D95D559}">
  <sheetPr>
    <tabColor rgb="FF6CAC34"/>
  </sheetPr>
  <dimension ref="A1:Q12"/>
  <sheetViews>
    <sheetView zoomScaleNormal="100" workbookViewId="0"/>
  </sheetViews>
  <sheetFormatPr baseColWidth="10" defaultColWidth="11.42578125" defaultRowHeight="16.5" x14ac:dyDescent="0.3"/>
  <cols>
    <col min="1" max="2" width="2.42578125" style="27" customWidth="1"/>
    <col min="3" max="3" width="21.28515625" style="27" customWidth="1"/>
    <col min="4" max="4" width="8.28515625" style="27" customWidth="1"/>
    <col min="5" max="6" width="7.42578125" style="27" customWidth="1"/>
    <col min="7" max="9" width="5.7109375" style="27" customWidth="1"/>
    <col min="10" max="10" width="15.140625" style="25" customWidth="1"/>
    <col min="11" max="11" width="4.28515625" style="25" customWidth="1"/>
    <col min="12" max="12" width="35.28515625" style="25" customWidth="1"/>
    <col min="13" max="13" width="25.42578125" style="25" customWidth="1"/>
    <col min="14" max="14" width="11.140625" style="26" customWidth="1"/>
    <col min="15" max="15" width="6.140625" style="26" customWidth="1"/>
    <col min="16" max="16" width="14.7109375" style="26" customWidth="1"/>
    <col min="17" max="17" width="14.7109375" style="25" customWidth="1"/>
    <col min="18" max="16384" width="11.42578125" style="25"/>
  </cols>
  <sheetData>
    <row r="1" spans="1:17" x14ac:dyDescent="0.3">
      <c r="A1" s="10"/>
      <c r="B1" s="10"/>
      <c r="C1" s="10"/>
      <c r="D1" s="10"/>
      <c r="E1" s="10"/>
      <c r="F1" s="10"/>
      <c r="G1" s="3"/>
      <c r="H1" s="3"/>
      <c r="I1" s="3"/>
      <c r="J1" s="4"/>
      <c r="N1" s="75" t="s">
        <v>89</v>
      </c>
    </row>
    <row r="2" spans="1:17" ht="18" customHeight="1" x14ac:dyDescent="0.3">
      <c r="A2" s="533" t="s">
        <v>318</v>
      </c>
      <c r="B2" s="534"/>
      <c r="C2" s="534"/>
      <c r="D2" s="534"/>
      <c r="E2" s="534"/>
      <c r="F2" s="534"/>
      <c r="G2" s="534"/>
      <c r="H2" s="534"/>
      <c r="I2" s="534"/>
      <c r="J2" s="534"/>
      <c r="K2" s="535" t="s">
        <v>55</v>
      </c>
      <c r="L2" s="536"/>
      <c r="N2" s="72" t="s">
        <v>143</v>
      </c>
      <c r="O2" s="254">
        <v>2</v>
      </c>
    </row>
    <row r="3" spans="1:17" x14ac:dyDescent="0.3">
      <c r="A3" s="6"/>
      <c r="B3" s="7"/>
      <c r="C3" s="7"/>
      <c r="D3" s="7"/>
      <c r="E3" s="7"/>
      <c r="F3" s="7"/>
      <c r="G3" s="8"/>
      <c r="H3" s="8"/>
      <c r="I3" s="8"/>
      <c r="J3" s="9"/>
      <c r="N3" s="73" t="s">
        <v>144</v>
      </c>
      <c r="O3" s="255">
        <v>1</v>
      </c>
    </row>
    <row r="4" spans="1:17" ht="28.5" customHeight="1" x14ac:dyDescent="0.3">
      <c r="A4" s="10"/>
      <c r="B4" s="7"/>
      <c r="C4" s="537" t="s">
        <v>96</v>
      </c>
      <c r="D4" s="538"/>
      <c r="E4" s="539"/>
      <c r="F4" s="538"/>
      <c r="G4" s="538"/>
      <c r="H4" s="538"/>
      <c r="I4" s="538"/>
      <c r="J4" s="538"/>
      <c r="K4" s="538"/>
      <c r="L4" s="540"/>
      <c r="N4" s="230" t="s">
        <v>145</v>
      </c>
      <c r="O4" s="257">
        <v>0</v>
      </c>
    </row>
    <row r="5" spans="1:17" ht="17.25" thickBot="1" x14ac:dyDescent="0.35">
      <c r="A5" s="10"/>
      <c r="B5" s="7"/>
      <c r="C5" s="7"/>
      <c r="D5" s="7"/>
      <c r="E5" s="7"/>
      <c r="F5" s="7"/>
      <c r="G5" s="8"/>
      <c r="H5" s="8"/>
      <c r="I5" s="8"/>
      <c r="J5" s="11"/>
    </row>
    <row r="6" spans="1:17" ht="24.75" customHeight="1" x14ac:dyDescent="0.3">
      <c r="A6" s="10"/>
      <c r="B6" s="12"/>
      <c r="C6" s="24" t="s">
        <v>122</v>
      </c>
      <c r="D6" s="97" t="s">
        <v>74</v>
      </c>
      <c r="E6" s="98" t="s">
        <v>290</v>
      </c>
      <c r="F6" s="24" t="s">
        <v>87</v>
      </c>
      <c r="G6" s="541" t="s">
        <v>86</v>
      </c>
      <c r="H6" s="542"/>
      <c r="I6" s="542"/>
      <c r="J6" s="542"/>
      <c r="K6" s="542"/>
      <c r="L6" s="543"/>
      <c r="M6" s="24" t="s">
        <v>207</v>
      </c>
      <c r="N6" s="544" t="s">
        <v>206</v>
      </c>
      <c r="O6" s="544"/>
      <c r="P6" s="544"/>
      <c r="Q6" s="544"/>
    </row>
    <row r="7" spans="1:17" ht="30" customHeight="1" x14ac:dyDescent="0.3">
      <c r="A7" s="10"/>
      <c r="B7" s="12">
        <v>1</v>
      </c>
      <c r="C7" s="67" t="s">
        <v>197</v>
      </c>
      <c r="D7" s="296" t="s">
        <v>288</v>
      </c>
      <c r="E7" s="297"/>
      <c r="F7" s="301"/>
      <c r="G7" s="486"/>
      <c r="H7" s="487"/>
      <c r="I7" s="487"/>
      <c r="J7" s="487"/>
      <c r="K7" s="487"/>
      <c r="L7" s="488"/>
      <c r="M7" s="21"/>
      <c r="N7" s="485"/>
      <c r="O7" s="485"/>
      <c r="P7" s="485"/>
      <c r="Q7" s="485"/>
    </row>
    <row r="8" spans="1:17" ht="30" customHeight="1" thickBot="1" x14ac:dyDescent="0.35">
      <c r="A8" s="10"/>
      <c r="B8" s="12">
        <v>2</v>
      </c>
      <c r="C8" s="278" t="s">
        <v>313</v>
      </c>
      <c r="D8" s="303"/>
      <c r="E8" s="300"/>
      <c r="F8" s="301"/>
      <c r="G8" s="486"/>
      <c r="H8" s="487"/>
      <c r="I8" s="487"/>
      <c r="J8" s="487"/>
      <c r="K8" s="487"/>
      <c r="L8" s="488"/>
      <c r="M8" s="21"/>
      <c r="N8" s="485"/>
      <c r="O8" s="485"/>
      <c r="P8" s="485"/>
      <c r="Q8" s="485"/>
    </row>
    <row r="9" spans="1:17" x14ac:dyDescent="0.3">
      <c r="B9" s="12"/>
      <c r="C9" s="15" t="s">
        <v>0</v>
      </c>
      <c r="D9" s="92"/>
      <c r="E9" s="92"/>
      <c r="F9" s="71">
        <f>IF(OR(D7="X",D7="x"),F7,0)+IF(OR(D8="X",D8="x"),F8,0)</f>
        <v>0</v>
      </c>
      <c r="G9" s="368" t="s">
        <v>88</v>
      </c>
      <c r="H9" s="2">
        <f>2*(COUNTIF(D7:D8,"X"))</f>
        <v>2</v>
      </c>
      <c r="I9" s="16" t="s">
        <v>92</v>
      </c>
      <c r="J9" s="17" t="s">
        <v>91</v>
      </c>
      <c r="K9" s="18">
        <f xml:space="preserve"> 2*ROWS(F7:F8)</f>
        <v>4</v>
      </c>
      <c r="L9" s="19" t="s">
        <v>93</v>
      </c>
    </row>
    <row r="10" spans="1:17" x14ac:dyDescent="0.3">
      <c r="B10" s="12"/>
    </row>
    <row r="12" spans="1:17" x14ac:dyDescent="0.3">
      <c r="F12" s="76"/>
      <c r="H12" s="76"/>
      <c r="I12" s="76"/>
    </row>
  </sheetData>
  <sheetProtection algorithmName="SHA-512" hashValue="A2co5+wBCV/LXiY8RSYRpHCWkktuwf5YAY0gZqWTcydRVESMcPIXLynb3Xw6NcYFst0oxuKbqMLTEktDZv65jA==" saltValue="owNhaCzPI6zJG9L23ykzVg==" spinCount="100000" sheet="1" objects="1" scenarios="1" formatColumns="0" formatRows="0"/>
  <dataConsolidate/>
  <mergeCells count="9">
    <mergeCell ref="G8:L8"/>
    <mergeCell ref="N8:Q8"/>
    <mergeCell ref="A2:J2"/>
    <mergeCell ref="K2:L2"/>
    <mergeCell ref="C4:L4"/>
    <mergeCell ref="G6:L6"/>
    <mergeCell ref="N6:Q6"/>
    <mergeCell ref="G7:L7"/>
    <mergeCell ref="N7:Q7"/>
  </mergeCells>
  <conditionalFormatting sqref="E7:F8">
    <cfRule type="colorScale" priority="1">
      <colorScale>
        <cfvo type="num" val="$O$4"/>
        <cfvo type="num" val="$O$3"/>
        <cfvo type="num" val="$O$2"/>
        <color rgb="FFF8696B"/>
        <color rgb="FFFFEB84"/>
        <color rgb="FF63BE7B"/>
      </colorScale>
    </cfRule>
  </conditionalFormatting>
  <dataValidations disablePrompts="1" count="2">
    <dataValidation type="list" allowBlank="1" showInputMessage="1" showErrorMessage="1" sqref="E7:F8" xr:uid="{64D4BF6B-DE6B-4021-9E74-56F0E4B49019}">
      <formula1>$O$2:$O$4</formula1>
    </dataValidation>
    <dataValidation type="list" allowBlank="1" showInputMessage="1" showErrorMessage="1" sqref="D7:D8" xr:uid="{88A1ED78-6864-4977-93E3-8A2E6187A62E}">
      <formula1>"X"</formula1>
    </dataValidation>
  </dataValidations>
  <printOptions horizontalCentered="1" verticalCentered="1"/>
  <pageMargins left="0.70866141732283472" right="0.70866141732283472" top="1.5748031496062993" bottom="0.74803149606299213" header="0.31496062992125984" footer="0.31496062992125984"/>
  <pageSetup paperSize="8" scale="99" orientation="landscape" horizontalDpi="300" verticalDpi="300" r:id="rId1"/>
  <headerFooter>
    <oddHeader>&amp;L&amp;"Arial Narrow,Normal"&amp;9Bewertungstool V1.0&amp;R&amp;"Arial Narrow,Normal"&amp;G</oddHeader>
    <oddFooter>&amp;L&amp;"Arial Narrow,Normal"&amp;8&amp;F&amp;C&amp;"Arial Narrow,Normal"&amp;8&amp;P/&amp;N&amp;R&amp;"Arial Narrow,Normal"&amp;8&amp;D</oddFooter>
  </headerFooter>
  <legacyDrawingHF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CB10FE-D290-46B1-9C5C-45DF9A1A86E2}">
  <sheetPr>
    <tabColor rgb="FF6CAC34"/>
  </sheetPr>
  <dimension ref="A1:Q12"/>
  <sheetViews>
    <sheetView zoomScaleNormal="100" workbookViewId="0">
      <selection activeCell="E7" sqref="E7"/>
    </sheetView>
  </sheetViews>
  <sheetFormatPr baseColWidth="10" defaultColWidth="11.42578125" defaultRowHeight="16.5" x14ac:dyDescent="0.3"/>
  <cols>
    <col min="1" max="2" width="2.42578125" style="27" customWidth="1"/>
    <col min="3" max="3" width="21.28515625" style="27" customWidth="1"/>
    <col min="4" max="4" width="8.28515625" style="27" customWidth="1"/>
    <col min="5" max="6" width="7.42578125" style="27" customWidth="1"/>
    <col min="7" max="9" width="5.7109375" style="27" customWidth="1"/>
    <col min="10" max="10" width="15.140625" style="25" customWidth="1"/>
    <col min="11" max="11" width="4.28515625" style="25" customWidth="1"/>
    <col min="12" max="12" width="35.28515625" style="25" customWidth="1"/>
    <col min="13" max="13" width="25.42578125" style="25" customWidth="1"/>
    <col min="14" max="14" width="11.140625" style="26" customWidth="1"/>
    <col min="15" max="15" width="6.140625" style="26" customWidth="1"/>
    <col min="16" max="16" width="14.7109375" style="26" customWidth="1"/>
    <col min="17" max="17" width="14.7109375" style="25" customWidth="1"/>
    <col min="18" max="16384" width="11.42578125" style="25"/>
  </cols>
  <sheetData>
    <row r="1" spans="1:17" x14ac:dyDescent="0.3">
      <c r="A1" s="10"/>
      <c r="B1" s="10"/>
      <c r="C1" s="10"/>
      <c r="D1" s="10"/>
      <c r="E1" s="10"/>
      <c r="F1" s="10"/>
      <c r="G1" s="3"/>
      <c r="H1" s="3"/>
      <c r="I1" s="3"/>
      <c r="J1" s="4"/>
      <c r="N1" s="75" t="s">
        <v>89</v>
      </c>
    </row>
    <row r="2" spans="1:17" ht="36.75" customHeight="1" x14ac:dyDescent="0.3">
      <c r="A2" s="533" t="s">
        <v>99</v>
      </c>
      <c r="B2" s="534"/>
      <c r="C2" s="534"/>
      <c r="D2" s="534"/>
      <c r="E2" s="534"/>
      <c r="F2" s="534"/>
      <c r="G2" s="534"/>
      <c r="H2" s="534"/>
      <c r="I2" s="534"/>
      <c r="J2" s="534"/>
      <c r="K2" s="545" t="s">
        <v>68</v>
      </c>
      <c r="L2" s="546"/>
      <c r="N2" s="228" t="s">
        <v>143</v>
      </c>
      <c r="O2" s="258">
        <v>2</v>
      </c>
    </row>
    <row r="3" spans="1:17" x14ac:dyDescent="0.3">
      <c r="A3" s="6"/>
      <c r="B3" s="7"/>
      <c r="C3" s="7"/>
      <c r="D3" s="7"/>
      <c r="E3" s="7"/>
      <c r="F3" s="7"/>
      <c r="G3" s="8"/>
      <c r="H3" s="8"/>
      <c r="I3" s="8"/>
      <c r="J3" s="9"/>
      <c r="N3" s="229" t="s">
        <v>144</v>
      </c>
      <c r="O3" s="255">
        <v>1</v>
      </c>
    </row>
    <row r="4" spans="1:17" ht="15" customHeight="1" x14ac:dyDescent="0.3">
      <c r="A4" s="10"/>
      <c r="B4" s="7"/>
      <c r="C4" s="537" t="s">
        <v>83</v>
      </c>
      <c r="D4" s="538"/>
      <c r="E4" s="539"/>
      <c r="F4" s="538"/>
      <c r="G4" s="538"/>
      <c r="H4" s="538"/>
      <c r="I4" s="538"/>
      <c r="J4" s="538"/>
      <c r="K4" s="538"/>
      <c r="L4" s="540"/>
      <c r="N4" s="230" t="s">
        <v>145</v>
      </c>
      <c r="O4" s="257">
        <v>0</v>
      </c>
    </row>
    <row r="5" spans="1:17" ht="17.25" thickBot="1" x14ac:dyDescent="0.35">
      <c r="A5" s="10"/>
      <c r="B5" s="7"/>
      <c r="C5" s="7"/>
      <c r="D5" s="7"/>
      <c r="E5" s="7"/>
      <c r="F5" s="7"/>
      <c r="G5" s="8"/>
      <c r="H5" s="8"/>
      <c r="I5" s="8"/>
      <c r="J5" s="11"/>
    </row>
    <row r="6" spans="1:17" ht="24.75" customHeight="1" x14ac:dyDescent="0.3">
      <c r="A6" s="10"/>
      <c r="B6" s="12"/>
      <c r="C6" s="24" t="s">
        <v>122</v>
      </c>
      <c r="D6" s="97" t="s">
        <v>74</v>
      </c>
      <c r="E6" s="98" t="s">
        <v>290</v>
      </c>
      <c r="F6" s="24" t="s">
        <v>87</v>
      </c>
      <c r="G6" s="541" t="s">
        <v>86</v>
      </c>
      <c r="H6" s="542"/>
      <c r="I6" s="542"/>
      <c r="J6" s="542"/>
      <c r="K6" s="542"/>
      <c r="L6" s="543"/>
      <c r="M6" s="24" t="s">
        <v>207</v>
      </c>
      <c r="N6" s="544" t="s">
        <v>206</v>
      </c>
      <c r="O6" s="544"/>
      <c r="P6" s="544"/>
      <c r="Q6" s="544"/>
    </row>
    <row r="7" spans="1:17" ht="30" customHeight="1" x14ac:dyDescent="0.3">
      <c r="A7" s="10"/>
      <c r="B7" s="12">
        <v>1</v>
      </c>
      <c r="C7" s="67" t="s">
        <v>185</v>
      </c>
      <c r="D7" s="296" t="s">
        <v>288</v>
      </c>
      <c r="E7" s="297"/>
      <c r="F7" s="301"/>
      <c r="G7" s="486"/>
      <c r="H7" s="487"/>
      <c r="I7" s="487"/>
      <c r="J7" s="487"/>
      <c r="K7" s="487"/>
      <c r="L7" s="488"/>
      <c r="M7" s="21"/>
      <c r="N7" s="485"/>
      <c r="O7" s="485"/>
      <c r="P7" s="485"/>
      <c r="Q7" s="485"/>
    </row>
    <row r="8" spans="1:17" ht="30" customHeight="1" thickBot="1" x14ac:dyDescent="0.35">
      <c r="A8" s="10"/>
      <c r="B8" s="12">
        <v>2</v>
      </c>
      <c r="C8" s="278" t="s">
        <v>186</v>
      </c>
      <c r="D8" s="303"/>
      <c r="E8" s="300"/>
      <c r="F8" s="301"/>
      <c r="G8" s="486"/>
      <c r="H8" s="487"/>
      <c r="I8" s="487"/>
      <c r="J8" s="487"/>
      <c r="K8" s="487"/>
      <c r="L8" s="488"/>
      <c r="M8" s="21"/>
      <c r="N8" s="485"/>
      <c r="O8" s="485"/>
      <c r="P8" s="485"/>
      <c r="Q8" s="485"/>
    </row>
    <row r="9" spans="1:17" x14ac:dyDescent="0.3">
      <c r="B9" s="12"/>
      <c r="C9" s="15" t="s">
        <v>0</v>
      </c>
      <c r="D9" s="92"/>
      <c r="E9" s="92"/>
      <c r="F9" s="71">
        <f>IF(OR(D7="X",D7="x"),F7,0)+IF(OR(D8="X",D8="x"),F8,0)</f>
        <v>0</v>
      </c>
      <c r="G9" s="368" t="s">
        <v>88</v>
      </c>
      <c r="H9" s="2">
        <f>2*(COUNTIF(D7:D8,"X"))</f>
        <v>2</v>
      </c>
      <c r="I9" s="16" t="s">
        <v>92</v>
      </c>
      <c r="J9" s="17" t="s">
        <v>91</v>
      </c>
      <c r="K9" s="18">
        <f xml:space="preserve"> 2*ROWS(F7:F8)</f>
        <v>4</v>
      </c>
      <c r="L9" s="19" t="s">
        <v>93</v>
      </c>
    </row>
    <row r="10" spans="1:17" x14ac:dyDescent="0.3">
      <c r="B10" s="12"/>
    </row>
    <row r="12" spans="1:17" x14ac:dyDescent="0.3">
      <c r="F12" s="76"/>
      <c r="H12" s="76"/>
      <c r="I12" s="76"/>
    </row>
  </sheetData>
  <sheetProtection algorithmName="SHA-512" hashValue="B2NGrKkj+Zf49GRAAXkSP/X4NFQtryGZvCRpret5j74k/TphpYC1Lr91/YWBSzhUY2eNZzemNOPQTdyu9pNLLg==" saltValue="a+xX6yeiyqU6aMLVVMlutg==" spinCount="100000" sheet="1" objects="1" scenarios="1" formatColumns="0" formatRows="0"/>
  <dataConsolidate/>
  <mergeCells count="9">
    <mergeCell ref="G8:L8"/>
    <mergeCell ref="N8:Q8"/>
    <mergeCell ref="A2:J2"/>
    <mergeCell ref="K2:L2"/>
    <mergeCell ref="C4:L4"/>
    <mergeCell ref="G6:L6"/>
    <mergeCell ref="N6:Q6"/>
    <mergeCell ref="G7:L7"/>
    <mergeCell ref="N7:Q7"/>
  </mergeCells>
  <conditionalFormatting sqref="E7:F8">
    <cfRule type="colorScale" priority="1">
      <colorScale>
        <cfvo type="num" val="$O$4"/>
        <cfvo type="num" val="$O$3"/>
        <cfvo type="num" val="$O$2"/>
        <color rgb="FFF8696B"/>
        <color rgb="FFFFEB84"/>
        <color rgb="FF63BE7B"/>
      </colorScale>
    </cfRule>
  </conditionalFormatting>
  <dataValidations count="2">
    <dataValidation type="list" allowBlank="1" showInputMessage="1" showErrorMessage="1" sqref="E7:F8" xr:uid="{3269B3C0-FDC4-4570-8F5E-6AB683A1F527}">
      <formula1>$O$2:$O$4</formula1>
    </dataValidation>
    <dataValidation type="list" allowBlank="1" showInputMessage="1" showErrorMessage="1" sqref="D7:D8" xr:uid="{F5AA06A0-357A-445F-8636-05F43079B198}">
      <formula1>"X"</formula1>
    </dataValidation>
  </dataValidations>
  <printOptions horizontalCentered="1" verticalCentered="1"/>
  <pageMargins left="0.70866141732283472" right="0.70866141732283472" top="1.5748031496062993" bottom="0.74803149606299213" header="0.31496062992125984" footer="0.31496062992125984"/>
  <pageSetup paperSize="8" scale="99" orientation="landscape" horizontalDpi="300" verticalDpi="300" r:id="rId1"/>
  <headerFooter>
    <oddHeader>&amp;L&amp;"Arial Narrow,Normal"&amp;9Bewertungstool V1.0&amp;R&amp;"Arial Narrow,Normal"&amp;G</oddHeader>
    <oddFooter>&amp;L&amp;"Arial Narrow,Normal"&amp;8&amp;F&amp;C&amp;"Arial Narrow,Normal"&amp;8&amp;P/&amp;N&amp;R&amp;"Arial Narrow,Normal"&amp;8&amp;D</oddFooter>
  </headerFooter>
  <legacyDrawingHF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6B589B-26F6-48EC-9940-D5AD6788E221}">
  <sheetPr>
    <tabColor rgb="FF6CAC34"/>
  </sheetPr>
  <dimension ref="A1:Q13"/>
  <sheetViews>
    <sheetView zoomScaleNormal="100" workbookViewId="0"/>
  </sheetViews>
  <sheetFormatPr baseColWidth="10" defaultColWidth="11.42578125" defaultRowHeight="16.5" x14ac:dyDescent="0.3"/>
  <cols>
    <col min="1" max="2" width="2.42578125" style="27" customWidth="1"/>
    <col min="3" max="3" width="21.28515625" style="27" customWidth="1"/>
    <col min="4" max="4" width="8.28515625" style="27" customWidth="1"/>
    <col min="5" max="6" width="7.42578125" style="27" customWidth="1"/>
    <col min="7" max="9" width="5.7109375" style="27" customWidth="1"/>
    <col min="10" max="10" width="15.140625" style="25" customWidth="1"/>
    <col min="11" max="11" width="4.28515625" style="25" customWidth="1"/>
    <col min="12" max="12" width="35.28515625" style="25" customWidth="1"/>
    <col min="13" max="13" width="25.42578125" style="25" customWidth="1"/>
    <col min="14" max="14" width="11.140625" style="26" customWidth="1"/>
    <col min="15" max="15" width="6.140625" style="26" customWidth="1"/>
    <col min="16" max="16" width="14.7109375" style="26" customWidth="1"/>
    <col min="17" max="17" width="14.7109375" style="25" customWidth="1"/>
    <col min="18" max="16384" width="11.42578125" style="25"/>
  </cols>
  <sheetData>
    <row r="1" spans="1:17" x14ac:dyDescent="0.3">
      <c r="A1" s="10"/>
      <c r="B1" s="10"/>
      <c r="C1" s="10"/>
      <c r="D1" s="10"/>
      <c r="E1" s="10"/>
      <c r="F1" s="10"/>
      <c r="G1" s="3"/>
      <c r="H1" s="3"/>
      <c r="I1" s="3"/>
      <c r="J1" s="4"/>
      <c r="N1" s="75" t="s">
        <v>89</v>
      </c>
    </row>
    <row r="2" spans="1:17" ht="18" customHeight="1" x14ac:dyDescent="0.3">
      <c r="A2" s="533" t="s">
        <v>64</v>
      </c>
      <c r="B2" s="534"/>
      <c r="C2" s="534"/>
      <c r="D2" s="534"/>
      <c r="E2" s="534"/>
      <c r="F2" s="534"/>
      <c r="G2" s="534"/>
      <c r="H2" s="534"/>
      <c r="I2" s="534"/>
      <c r="J2" s="534"/>
      <c r="K2" s="535" t="s">
        <v>69</v>
      </c>
      <c r="L2" s="536"/>
      <c r="N2" s="72" t="s">
        <v>143</v>
      </c>
      <c r="O2" s="254">
        <v>2</v>
      </c>
    </row>
    <row r="3" spans="1:17" x14ac:dyDescent="0.3">
      <c r="A3" s="6"/>
      <c r="B3" s="7"/>
      <c r="C3" s="7"/>
      <c r="D3" s="7"/>
      <c r="E3" s="7"/>
      <c r="F3" s="7"/>
      <c r="G3" s="8"/>
      <c r="H3" s="8"/>
      <c r="I3" s="8"/>
      <c r="J3" s="9"/>
      <c r="N3" s="73" t="s">
        <v>144</v>
      </c>
      <c r="O3" s="255">
        <v>1</v>
      </c>
    </row>
    <row r="4" spans="1:17" ht="15" customHeight="1" x14ac:dyDescent="0.3">
      <c r="A4" s="10"/>
      <c r="B4" s="7"/>
      <c r="C4" s="537" t="s">
        <v>95</v>
      </c>
      <c r="D4" s="538"/>
      <c r="E4" s="539"/>
      <c r="F4" s="538"/>
      <c r="G4" s="538"/>
      <c r="H4" s="538"/>
      <c r="I4" s="538"/>
      <c r="J4" s="538"/>
      <c r="K4" s="538"/>
      <c r="L4" s="540"/>
      <c r="N4" s="74" t="s">
        <v>145</v>
      </c>
      <c r="O4" s="257">
        <v>0</v>
      </c>
    </row>
    <row r="5" spans="1:17" ht="17.25" thickBot="1" x14ac:dyDescent="0.35">
      <c r="A5" s="10"/>
      <c r="B5" s="7"/>
      <c r="C5" s="7"/>
      <c r="D5" s="7"/>
      <c r="E5" s="7"/>
      <c r="F5" s="7"/>
      <c r="G5" s="8"/>
      <c r="H5" s="8"/>
      <c r="I5" s="8"/>
      <c r="J5" s="11"/>
    </row>
    <row r="6" spans="1:17" ht="24.75" customHeight="1" x14ac:dyDescent="0.3">
      <c r="A6" s="10"/>
      <c r="B6" s="12"/>
      <c r="C6" s="24" t="s">
        <v>122</v>
      </c>
      <c r="D6" s="97" t="s">
        <v>74</v>
      </c>
      <c r="E6" s="98" t="s">
        <v>290</v>
      </c>
      <c r="F6" s="24" t="s">
        <v>87</v>
      </c>
      <c r="G6" s="541" t="s">
        <v>86</v>
      </c>
      <c r="H6" s="542"/>
      <c r="I6" s="542"/>
      <c r="J6" s="542"/>
      <c r="K6" s="542"/>
      <c r="L6" s="543"/>
      <c r="M6" s="24" t="s">
        <v>207</v>
      </c>
      <c r="N6" s="544" t="s">
        <v>206</v>
      </c>
      <c r="O6" s="544"/>
      <c r="P6" s="544"/>
      <c r="Q6" s="544"/>
    </row>
    <row r="7" spans="1:17" ht="30" customHeight="1" x14ac:dyDescent="0.3">
      <c r="A7" s="10"/>
      <c r="B7" s="12">
        <v>1</v>
      </c>
      <c r="C7" s="67" t="s">
        <v>182</v>
      </c>
      <c r="D7" s="296" t="s">
        <v>288</v>
      </c>
      <c r="E7" s="297"/>
      <c r="F7" s="301"/>
      <c r="G7" s="486"/>
      <c r="H7" s="487"/>
      <c r="I7" s="487"/>
      <c r="J7" s="487"/>
      <c r="K7" s="487"/>
      <c r="L7" s="488"/>
      <c r="M7" s="21"/>
      <c r="N7" s="485"/>
      <c r="O7" s="485"/>
      <c r="P7" s="485"/>
      <c r="Q7" s="485"/>
    </row>
    <row r="8" spans="1:17" ht="30" customHeight="1" x14ac:dyDescent="0.3">
      <c r="A8" s="10"/>
      <c r="B8" s="12">
        <v>2</v>
      </c>
      <c r="C8" s="14" t="s">
        <v>183</v>
      </c>
      <c r="D8" s="296" t="s">
        <v>288</v>
      </c>
      <c r="E8" s="297"/>
      <c r="F8" s="301"/>
      <c r="G8" s="486"/>
      <c r="H8" s="487"/>
      <c r="I8" s="487"/>
      <c r="J8" s="487"/>
      <c r="K8" s="487"/>
      <c r="L8" s="488"/>
      <c r="M8" s="21"/>
      <c r="N8" s="485"/>
      <c r="O8" s="485"/>
      <c r="P8" s="485"/>
      <c r="Q8" s="485"/>
    </row>
    <row r="9" spans="1:17" ht="30" customHeight="1" thickBot="1" x14ac:dyDescent="0.35">
      <c r="A9" s="10"/>
      <c r="B9" s="12">
        <v>3</v>
      </c>
      <c r="C9" s="14" t="s">
        <v>184</v>
      </c>
      <c r="D9" s="299" t="s">
        <v>288</v>
      </c>
      <c r="E9" s="300"/>
      <c r="F9" s="301"/>
      <c r="G9" s="486"/>
      <c r="H9" s="487"/>
      <c r="I9" s="487"/>
      <c r="J9" s="487"/>
      <c r="K9" s="487"/>
      <c r="L9" s="488"/>
      <c r="M9" s="21"/>
      <c r="N9" s="485"/>
      <c r="O9" s="485"/>
      <c r="P9" s="485"/>
      <c r="Q9" s="485"/>
    </row>
    <row r="10" spans="1:17" x14ac:dyDescent="0.3">
      <c r="B10" s="12"/>
      <c r="C10" s="15" t="s">
        <v>0</v>
      </c>
      <c r="D10" s="2"/>
      <c r="E10" s="71"/>
      <c r="F10" s="71">
        <f>IF(OR(D7="X",D7="x"),F7,0)+IF(OR(D8="X",D8="x"),F8,0)+IF(OR(D9="X",D9="x"),F9,0)</f>
        <v>0</v>
      </c>
      <c r="G10" s="368" t="s">
        <v>88</v>
      </c>
      <c r="H10" s="2">
        <f>2*(COUNTIF(D7:D9,"X"))</f>
        <v>6</v>
      </c>
      <c r="I10" s="16" t="s">
        <v>92</v>
      </c>
      <c r="J10" s="17" t="s">
        <v>91</v>
      </c>
      <c r="K10" s="18">
        <f xml:space="preserve"> 2*ROWS(F7:F9)</f>
        <v>6</v>
      </c>
      <c r="L10" s="19" t="s">
        <v>93</v>
      </c>
    </row>
    <row r="11" spans="1:17" x14ac:dyDescent="0.3">
      <c r="B11" s="12"/>
    </row>
    <row r="13" spans="1:17" x14ac:dyDescent="0.3">
      <c r="F13" s="76"/>
      <c r="H13" s="76"/>
      <c r="I13" s="76"/>
    </row>
  </sheetData>
  <sheetProtection algorithmName="SHA-512" hashValue="hT1QVeQZgWbyBVzPjTKnoEl2nbrBGgJjl9huAKAtrfJ8MRNzMEZ4XeaeRkHxLv6NYseDygV051sKqHww7beTJw==" saltValue="epSqHyi9QqyCe+rLbL7SHg==" spinCount="100000" sheet="1" objects="1" scenarios="1" formatColumns="0" formatRows="0"/>
  <dataConsolidate/>
  <mergeCells count="11">
    <mergeCell ref="G8:L8"/>
    <mergeCell ref="N8:Q8"/>
    <mergeCell ref="G9:L9"/>
    <mergeCell ref="N9:Q9"/>
    <mergeCell ref="A2:J2"/>
    <mergeCell ref="K2:L2"/>
    <mergeCell ref="C4:L4"/>
    <mergeCell ref="G6:L6"/>
    <mergeCell ref="N6:Q6"/>
    <mergeCell ref="G7:L7"/>
    <mergeCell ref="N7:Q7"/>
  </mergeCells>
  <conditionalFormatting sqref="E7:F9">
    <cfRule type="colorScale" priority="1">
      <colorScale>
        <cfvo type="num" val="$O$4"/>
        <cfvo type="num" val="$O$3"/>
        <cfvo type="num" val="$O$2"/>
        <color rgb="FFF8696B"/>
        <color rgb="FFFFEB84"/>
        <color rgb="FF63BE7B"/>
      </colorScale>
    </cfRule>
  </conditionalFormatting>
  <dataValidations disablePrompts="1" count="2">
    <dataValidation type="list" allowBlank="1" showInputMessage="1" showErrorMessage="1" sqref="E7:F9" xr:uid="{DC668B18-02A3-4355-A150-0A134CF0C739}">
      <formula1>$O$2:$O$4</formula1>
    </dataValidation>
    <dataValidation type="list" allowBlank="1" showInputMessage="1" showErrorMessage="1" sqref="D7:D9" xr:uid="{6863BF92-E552-48F1-99A0-2935A1DD3810}">
      <formula1>"X"</formula1>
    </dataValidation>
  </dataValidations>
  <printOptions horizontalCentered="1" verticalCentered="1"/>
  <pageMargins left="0.70866141732283472" right="0.70866141732283472" top="1.5748031496062993" bottom="0.74803149606299213" header="0.31496062992125984" footer="0.31496062992125984"/>
  <pageSetup paperSize="8" scale="99" orientation="landscape" horizontalDpi="300" verticalDpi="300" r:id="rId1"/>
  <headerFooter>
    <oddHeader>&amp;L&amp;"Arial Narrow,Normal"&amp;9Bewertungstool V1.0&amp;R&amp;"Arial Narrow,Normal"&amp;G</oddHeader>
    <oddFooter>&amp;L&amp;"Arial Narrow,Normal"&amp;8&amp;F&amp;C&amp;"Arial Narrow,Normal"&amp;8&amp;P/&amp;N&amp;R&amp;"Arial Narrow,Normal"&amp;8&amp;D</oddFooter>
  </headerFooter>
  <legacyDrawingHF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0456E3-6344-4EA9-8B2D-74CB21F946C1}">
  <sheetPr>
    <tabColor rgb="FF6CAC34"/>
  </sheetPr>
  <dimension ref="A1:Q13"/>
  <sheetViews>
    <sheetView zoomScaleNormal="100" workbookViewId="0"/>
  </sheetViews>
  <sheetFormatPr baseColWidth="10" defaultColWidth="11.42578125" defaultRowHeight="16.5" x14ac:dyDescent="0.3"/>
  <cols>
    <col min="1" max="2" width="2.42578125" style="27" customWidth="1"/>
    <col min="3" max="3" width="21.28515625" style="27" customWidth="1"/>
    <col min="4" max="4" width="8.28515625" style="27" customWidth="1"/>
    <col min="5" max="6" width="7.42578125" style="27" customWidth="1"/>
    <col min="7" max="9" width="5.7109375" style="27" customWidth="1"/>
    <col min="10" max="10" width="15.140625" style="25" customWidth="1"/>
    <col min="11" max="11" width="4.28515625" style="25" customWidth="1"/>
    <col min="12" max="12" width="35.28515625" style="25" customWidth="1"/>
    <col min="13" max="13" width="25.42578125" style="25" customWidth="1"/>
    <col min="14" max="14" width="11.140625" style="26" customWidth="1"/>
    <col min="15" max="15" width="6.140625" style="26" customWidth="1"/>
    <col min="16" max="16" width="14.7109375" style="26" customWidth="1"/>
    <col min="17" max="17" width="14.7109375" style="25" customWidth="1"/>
    <col min="18" max="16384" width="11.42578125" style="25"/>
  </cols>
  <sheetData>
    <row r="1" spans="1:17" x14ac:dyDescent="0.3">
      <c r="A1" s="10"/>
      <c r="B1" s="10"/>
      <c r="C1" s="10"/>
      <c r="D1" s="10"/>
      <c r="E1" s="10"/>
      <c r="F1" s="10"/>
      <c r="G1" s="3"/>
      <c r="H1" s="3"/>
      <c r="I1" s="3"/>
      <c r="J1" s="4"/>
      <c r="N1" s="75" t="s">
        <v>89</v>
      </c>
    </row>
    <row r="2" spans="1:17" ht="18" customHeight="1" x14ac:dyDescent="0.3">
      <c r="A2" s="533" t="s">
        <v>59</v>
      </c>
      <c r="B2" s="534"/>
      <c r="C2" s="534"/>
      <c r="D2" s="534"/>
      <c r="E2" s="534"/>
      <c r="F2" s="534"/>
      <c r="G2" s="534"/>
      <c r="H2" s="534"/>
      <c r="I2" s="534"/>
      <c r="J2" s="534"/>
      <c r="K2" s="535" t="s">
        <v>56</v>
      </c>
      <c r="L2" s="536"/>
      <c r="N2" s="72" t="s">
        <v>143</v>
      </c>
      <c r="O2" s="254">
        <v>2</v>
      </c>
    </row>
    <row r="3" spans="1:17" x14ac:dyDescent="0.3">
      <c r="A3" s="6"/>
      <c r="B3" s="7"/>
      <c r="C3" s="7"/>
      <c r="D3" s="7"/>
      <c r="E3" s="7"/>
      <c r="F3" s="7"/>
      <c r="G3" s="8"/>
      <c r="H3" s="8"/>
      <c r="I3" s="8"/>
      <c r="J3" s="9"/>
      <c r="N3" s="73" t="s">
        <v>144</v>
      </c>
      <c r="O3" s="255">
        <v>1</v>
      </c>
    </row>
    <row r="4" spans="1:17" ht="15" customHeight="1" x14ac:dyDescent="0.3">
      <c r="A4" s="10"/>
      <c r="B4" s="7"/>
      <c r="C4" s="537" t="s">
        <v>98</v>
      </c>
      <c r="D4" s="538"/>
      <c r="E4" s="539"/>
      <c r="F4" s="538"/>
      <c r="G4" s="538"/>
      <c r="H4" s="538"/>
      <c r="I4" s="538"/>
      <c r="J4" s="538"/>
      <c r="K4" s="538"/>
      <c r="L4" s="540"/>
      <c r="N4" s="74" t="s">
        <v>145</v>
      </c>
      <c r="O4" s="257">
        <v>0</v>
      </c>
    </row>
    <row r="5" spans="1:17" ht="17.25" thickBot="1" x14ac:dyDescent="0.35">
      <c r="A5" s="10"/>
      <c r="B5" s="7"/>
      <c r="C5" s="7"/>
      <c r="D5" s="7"/>
      <c r="E5" s="7"/>
      <c r="F5" s="7"/>
      <c r="G5" s="8"/>
      <c r="H5" s="8"/>
      <c r="I5" s="8"/>
      <c r="J5" s="11"/>
    </row>
    <row r="6" spans="1:17" ht="24.75" customHeight="1" x14ac:dyDescent="0.3">
      <c r="A6" s="10"/>
      <c r="B6" s="12"/>
      <c r="C6" s="24" t="s">
        <v>122</v>
      </c>
      <c r="D6" s="97" t="s">
        <v>74</v>
      </c>
      <c r="E6" s="98" t="s">
        <v>290</v>
      </c>
      <c r="F6" s="24" t="s">
        <v>87</v>
      </c>
      <c r="G6" s="541" t="s">
        <v>86</v>
      </c>
      <c r="H6" s="542"/>
      <c r="I6" s="542"/>
      <c r="J6" s="542"/>
      <c r="K6" s="542"/>
      <c r="L6" s="543"/>
      <c r="M6" s="24" t="s">
        <v>207</v>
      </c>
      <c r="N6" s="544" t="s">
        <v>206</v>
      </c>
      <c r="O6" s="544"/>
      <c r="P6" s="544"/>
      <c r="Q6" s="544"/>
    </row>
    <row r="7" spans="1:17" ht="30" customHeight="1" x14ac:dyDescent="0.3">
      <c r="A7" s="10"/>
      <c r="B7" s="12">
        <v>1</v>
      </c>
      <c r="C7" s="278" t="s">
        <v>187</v>
      </c>
      <c r="D7" s="296" t="s">
        <v>288</v>
      </c>
      <c r="E7" s="297"/>
      <c r="F7" s="301"/>
      <c r="G7" s="486"/>
      <c r="H7" s="487"/>
      <c r="I7" s="487"/>
      <c r="J7" s="487"/>
      <c r="K7" s="487"/>
      <c r="L7" s="488"/>
      <c r="M7" s="21"/>
      <c r="N7" s="485"/>
      <c r="O7" s="485"/>
      <c r="P7" s="485"/>
      <c r="Q7" s="485"/>
    </row>
    <row r="8" spans="1:17" ht="30" customHeight="1" x14ac:dyDescent="0.3">
      <c r="A8" s="10"/>
      <c r="B8" s="12">
        <v>2</v>
      </c>
      <c r="C8" s="14" t="s">
        <v>314</v>
      </c>
      <c r="D8" s="296" t="s">
        <v>288</v>
      </c>
      <c r="E8" s="297"/>
      <c r="F8" s="301"/>
      <c r="G8" s="486"/>
      <c r="H8" s="487"/>
      <c r="I8" s="487"/>
      <c r="J8" s="487"/>
      <c r="K8" s="487"/>
      <c r="L8" s="488"/>
      <c r="M8" s="21"/>
      <c r="N8" s="485"/>
      <c r="O8" s="485"/>
      <c r="P8" s="485"/>
      <c r="Q8" s="485"/>
    </row>
    <row r="9" spans="1:17" ht="30" customHeight="1" thickBot="1" x14ac:dyDescent="0.35">
      <c r="A9" s="10"/>
      <c r="B9" s="12">
        <v>3</v>
      </c>
      <c r="C9" s="14" t="s">
        <v>188</v>
      </c>
      <c r="D9" s="303"/>
      <c r="E9" s="300"/>
      <c r="F9" s="301"/>
      <c r="G9" s="486"/>
      <c r="H9" s="487"/>
      <c r="I9" s="487"/>
      <c r="J9" s="487"/>
      <c r="K9" s="487"/>
      <c r="L9" s="488"/>
      <c r="M9" s="21"/>
      <c r="N9" s="485"/>
      <c r="O9" s="485"/>
      <c r="P9" s="485"/>
      <c r="Q9" s="485"/>
    </row>
    <row r="10" spans="1:17" x14ac:dyDescent="0.3">
      <c r="B10" s="12"/>
      <c r="C10" s="15" t="s">
        <v>0</v>
      </c>
      <c r="D10" s="2"/>
      <c r="E10" s="71"/>
      <c r="F10" s="71">
        <f>IF(OR(D7="X",D7="x"),F7,0)+IF(OR(D8="X",D8="x"),F8,0)+IF(OR(D9="X",D9="x"),F9,0)</f>
        <v>0</v>
      </c>
      <c r="G10" s="368" t="s">
        <v>88</v>
      </c>
      <c r="H10" s="2">
        <f>2*(COUNTIF(D7:D9,"X"))</f>
        <v>4</v>
      </c>
      <c r="I10" s="16" t="s">
        <v>92</v>
      </c>
      <c r="J10" s="17" t="s">
        <v>91</v>
      </c>
      <c r="K10" s="18">
        <f xml:space="preserve"> 2*ROWS(F7:F9)</f>
        <v>6</v>
      </c>
      <c r="L10" s="19" t="s">
        <v>93</v>
      </c>
    </row>
    <row r="11" spans="1:17" x14ac:dyDescent="0.3">
      <c r="B11" s="12"/>
    </row>
    <row r="13" spans="1:17" x14ac:dyDescent="0.3">
      <c r="F13" s="76"/>
      <c r="H13" s="76"/>
      <c r="I13" s="76"/>
    </row>
  </sheetData>
  <sheetProtection algorithmName="SHA-512" hashValue="o3LNl3/Ju5RKMBUU9ijZZ5Glu9u+o/s3eQUyi+ux5CJs4pjXhqtNQFUoZCsegKv/PqAlYCtdInX8SMGNJlMjfQ==" saltValue="loRqHZJm0FO9H9r6BLKzcA==" spinCount="100000" sheet="1" objects="1" scenarios="1" formatColumns="0" formatRows="0"/>
  <dataConsolidate/>
  <mergeCells count="11">
    <mergeCell ref="G8:L8"/>
    <mergeCell ref="N8:Q8"/>
    <mergeCell ref="G9:L9"/>
    <mergeCell ref="N9:Q9"/>
    <mergeCell ref="A2:J2"/>
    <mergeCell ref="K2:L2"/>
    <mergeCell ref="C4:L4"/>
    <mergeCell ref="G6:L6"/>
    <mergeCell ref="N6:Q6"/>
    <mergeCell ref="G7:L7"/>
    <mergeCell ref="N7:Q7"/>
  </mergeCells>
  <conditionalFormatting sqref="E7:F9">
    <cfRule type="colorScale" priority="1">
      <colorScale>
        <cfvo type="num" val="$O$4"/>
        <cfvo type="num" val="$O$3"/>
        <cfvo type="num" val="$O$2"/>
        <color rgb="FFF8696B"/>
        <color rgb="FFFFEB84"/>
        <color rgb="FF63BE7B"/>
      </colorScale>
    </cfRule>
  </conditionalFormatting>
  <dataValidations disablePrompts="1" count="2">
    <dataValidation type="list" allowBlank="1" showInputMessage="1" showErrorMessage="1" sqref="E7:F9" xr:uid="{C016687A-4A18-4242-A3BD-BC4F63AFA348}">
      <formula1>$O$2:$O$4</formula1>
    </dataValidation>
    <dataValidation type="list" allowBlank="1" showInputMessage="1" showErrorMessage="1" sqref="D7:D9" xr:uid="{4AE9E68F-AF99-4C76-8733-68C276E02E19}">
      <formula1>"X"</formula1>
    </dataValidation>
  </dataValidations>
  <printOptions horizontalCentered="1" verticalCentered="1"/>
  <pageMargins left="0.70866141732283472" right="0.70866141732283472" top="1.5748031496062993" bottom="0.74803149606299213" header="0.31496062992125984" footer="0.31496062992125984"/>
  <pageSetup paperSize="8" scale="99" orientation="landscape" horizontalDpi="300" verticalDpi="300" r:id="rId1"/>
  <headerFooter>
    <oddHeader>&amp;L&amp;"Arial Narrow,Normal"&amp;9Bewertungstool V1.0&amp;R&amp;"Arial Narrow,Normal"&amp;G</oddHeader>
    <oddFooter>&amp;L&amp;"Arial Narrow,Normal"&amp;8&amp;F&amp;C&amp;"Arial Narrow,Normal"&amp;8&amp;P/&amp;N&amp;R&amp;"Arial Narrow,Normal"&amp;8&amp;D</oddFooter>
  </headerFooter>
  <legacyDrawingHF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4917D1-9812-4023-82AD-A31F8DE63035}">
  <sheetPr>
    <tabColor rgb="FF6CAC34"/>
  </sheetPr>
  <dimension ref="A1:Q14"/>
  <sheetViews>
    <sheetView zoomScaleNormal="100" workbookViewId="0">
      <selection activeCell="D9" sqref="D9"/>
    </sheetView>
  </sheetViews>
  <sheetFormatPr baseColWidth="10" defaultColWidth="11.42578125" defaultRowHeight="16.5" x14ac:dyDescent="0.3"/>
  <cols>
    <col min="1" max="2" width="2.42578125" style="27" customWidth="1"/>
    <col min="3" max="3" width="21.28515625" style="27" customWidth="1"/>
    <col min="4" max="4" width="8.28515625" style="27" customWidth="1"/>
    <col min="5" max="6" width="7.42578125" style="27" customWidth="1"/>
    <col min="7" max="9" width="5.7109375" style="27" customWidth="1"/>
    <col min="10" max="10" width="15.140625" style="25" customWidth="1"/>
    <col min="11" max="11" width="4.28515625" style="25" customWidth="1"/>
    <col min="12" max="12" width="35.28515625" style="25" customWidth="1"/>
    <col min="13" max="13" width="25.42578125" style="25" customWidth="1"/>
    <col min="14" max="14" width="11.140625" style="26" customWidth="1"/>
    <col min="15" max="15" width="6.140625" style="26" customWidth="1"/>
    <col min="16" max="16" width="14.7109375" style="26" customWidth="1"/>
    <col min="17" max="17" width="14.7109375" style="25" customWidth="1"/>
    <col min="18" max="16384" width="11.42578125" style="25"/>
  </cols>
  <sheetData>
    <row r="1" spans="1:17" x14ac:dyDescent="0.3">
      <c r="A1" s="10"/>
      <c r="B1" s="10"/>
      <c r="C1" s="10"/>
      <c r="D1" s="10"/>
      <c r="E1" s="10"/>
      <c r="F1" s="10"/>
      <c r="G1" s="3"/>
      <c r="H1" s="3"/>
      <c r="I1" s="3"/>
      <c r="J1" s="4"/>
      <c r="N1" s="75" t="s">
        <v>89</v>
      </c>
    </row>
    <row r="2" spans="1:17" ht="18" customHeight="1" x14ac:dyDescent="0.3">
      <c r="A2" s="533" t="s">
        <v>16</v>
      </c>
      <c r="B2" s="534"/>
      <c r="C2" s="534"/>
      <c r="D2" s="534"/>
      <c r="E2" s="534"/>
      <c r="F2" s="534"/>
      <c r="G2" s="534"/>
      <c r="H2" s="534"/>
      <c r="I2" s="534"/>
      <c r="J2" s="534"/>
      <c r="K2" s="535" t="s">
        <v>57</v>
      </c>
      <c r="L2" s="536"/>
      <c r="N2" s="72" t="s">
        <v>143</v>
      </c>
      <c r="O2" s="254">
        <v>2</v>
      </c>
    </row>
    <row r="3" spans="1:17" x14ac:dyDescent="0.3">
      <c r="A3" s="6"/>
      <c r="B3" s="7"/>
      <c r="C3" s="7"/>
      <c r="D3" s="7"/>
      <c r="E3" s="7"/>
      <c r="F3" s="7"/>
      <c r="G3" s="8"/>
      <c r="H3" s="8"/>
      <c r="I3" s="8"/>
      <c r="J3" s="9"/>
      <c r="N3" s="73" t="s">
        <v>144</v>
      </c>
      <c r="O3" s="255">
        <v>1</v>
      </c>
    </row>
    <row r="4" spans="1:17" ht="28.5" customHeight="1" x14ac:dyDescent="0.3">
      <c r="A4" s="10"/>
      <c r="B4" s="7"/>
      <c r="C4" s="537" t="s">
        <v>353</v>
      </c>
      <c r="D4" s="538"/>
      <c r="E4" s="539"/>
      <c r="F4" s="538"/>
      <c r="G4" s="538"/>
      <c r="H4" s="538"/>
      <c r="I4" s="538"/>
      <c r="J4" s="538"/>
      <c r="K4" s="538"/>
      <c r="L4" s="540"/>
      <c r="N4" s="230" t="s">
        <v>145</v>
      </c>
      <c r="O4" s="257">
        <v>0</v>
      </c>
    </row>
    <row r="5" spans="1:17" ht="17.25" thickBot="1" x14ac:dyDescent="0.35">
      <c r="A5" s="10"/>
      <c r="B5" s="7"/>
      <c r="C5" s="7"/>
      <c r="D5" s="7"/>
      <c r="E5" s="7"/>
      <c r="F5" s="7"/>
      <c r="G5" s="8"/>
      <c r="H5" s="8"/>
      <c r="I5" s="8"/>
      <c r="J5" s="11"/>
    </row>
    <row r="6" spans="1:17" ht="24.75" customHeight="1" x14ac:dyDescent="0.3">
      <c r="A6" s="10"/>
      <c r="B6" s="12"/>
      <c r="C6" s="24" t="s">
        <v>122</v>
      </c>
      <c r="D6" s="97" t="s">
        <v>74</v>
      </c>
      <c r="E6" s="98" t="s">
        <v>290</v>
      </c>
      <c r="F6" s="24" t="s">
        <v>87</v>
      </c>
      <c r="G6" s="541" t="s">
        <v>86</v>
      </c>
      <c r="H6" s="542"/>
      <c r="I6" s="542"/>
      <c r="J6" s="542"/>
      <c r="K6" s="542"/>
      <c r="L6" s="543"/>
      <c r="M6" s="24" t="s">
        <v>207</v>
      </c>
      <c r="N6" s="544" t="s">
        <v>206</v>
      </c>
      <c r="O6" s="544"/>
      <c r="P6" s="544"/>
      <c r="Q6" s="544"/>
    </row>
    <row r="7" spans="1:17" ht="30" customHeight="1" x14ac:dyDescent="0.3">
      <c r="A7" s="10"/>
      <c r="B7" s="12">
        <v>1</v>
      </c>
      <c r="C7" s="67" t="s">
        <v>315</v>
      </c>
      <c r="D7" s="296" t="s">
        <v>288</v>
      </c>
      <c r="E7" s="297"/>
      <c r="F7" s="301"/>
      <c r="G7" s="486"/>
      <c r="H7" s="487"/>
      <c r="I7" s="487"/>
      <c r="J7" s="487"/>
      <c r="K7" s="487"/>
      <c r="L7" s="488"/>
      <c r="M7" s="21"/>
      <c r="N7" s="485"/>
      <c r="O7" s="485"/>
      <c r="P7" s="485"/>
      <c r="Q7" s="485"/>
    </row>
    <row r="8" spans="1:17" ht="30" customHeight="1" x14ac:dyDescent="0.3">
      <c r="A8" s="10"/>
      <c r="B8" s="12">
        <v>2</v>
      </c>
      <c r="C8" s="278" t="s">
        <v>317</v>
      </c>
      <c r="D8" s="296" t="s">
        <v>288</v>
      </c>
      <c r="E8" s="297"/>
      <c r="F8" s="301"/>
      <c r="G8" s="486"/>
      <c r="H8" s="487"/>
      <c r="I8" s="487"/>
      <c r="J8" s="487"/>
      <c r="K8" s="487"/>
      <c r="L8" s="488"/>
      <c r="M8" s="21"/>
      <c r="N8" s="485"/>
      <c r="O8" s="485"/>
      <c r="P8" s="485"/>
      <c r="Q8" s="485"/>
    </row>
    <row r="9" spans="1:17" ht="30" customHeight="1" x14ac:dyDescent="0.3">
      <c r="A9" s="10"/>
      <c r="B9" s="12">
        <v>3</v>
      </c>
      <c r="C9" s="278" t="s">
        <v>350</v>
      </c>
      <c r="D9" s="307"/>
      <c r="E9" s="308"/>
      <c r="F9" s="301"/>
      <c r="G9" s="486"/>
      <c r="H9" s="487"/>
      <c r="I9" s="487"/>
      <c r="J9" s="487"/>
      <c r="K9" s="487"/>
      <c r="L9" s="488"/>
      <c r="M9" s="21"/>
      <c r="N9" s="485"/>
      <c r="O9" s="485"/>
      <c r="P9" s="485"/>
      <c r="Q9" s="485"/>
    </row>
    <row r="10" spans="1:17" ht="30" customHeight="1" thickBot="1" x14ac:dyDescent="0.35">
      <c r="A10" s="10"/>
      <c r="B10" s="12">
        <v>4</v>
      </c>
      <c r="C10" s="14" t="s">
        <v>316</v>
      </c>
      <c r="D10" s="299" t="s">
        <v>288</v>
      </c>
      <c r="E10" s="300"/>
      <c r="F10" s="301"/>
      <c r="G10" s="486"/>
      <c r="H10" s="487"/>
      <c r="I10" s="487"/>
      <c r="J10" s="487"/>
      <c r="K10" s="487"/>
      <c r="L10" s="488"/>
      <c r="M10" s="21"/>
      <c r="N10" s="485"/>
      <c r="O10" s="485"/>
      <c r="P10" s="485"/>
      <c r="Q10" s="485"/>
    </row>
    <row r="11" spans="1:17" x14ac:dyDescent="0.3">
      <c r="B11" s="12"/>
      <c r="C11" s="15" t="s">
        <v>0</v>
      </c>
      <c r="D11" s="2"/>
      <c r="E11" s="71"/>
      <c r="F11" s="71">
        <f>IF(OR(D7="X",D7="x"),F7,0)+IF(OR(D8="X",D8="x"),F8,0)+IF(OR(D9="X",D9="x"),F9,0)+IF(OR(D10="X",D10="x"),F10,0)</f>
        <v>0</v>
      </c>
      <c r="G11" s="368" t="s">
        <v>88</v>
      </c>
      <c r="H11" s="2">
        <f>2*(COUNTIF(D7:D10,"X"))</f>
        <v>6</v>
      </c>
      <c r="I11" s="16" t="s">
        <v>92</v>
      </c>
      <c r="J11" s="17" t="s">
        <v>91</v>
      </c>
      <c r="K11" s="18">
        <f xml:space="preserve"> 2*ROWS(F7:F10)</f>
        <v>8</v>
      </c>
      <c r="L11" s="19" t="s">
        <v>93</v>
      </c>
    </row>
    <row r="12" spans="1:17" x14ac:dyDescent="0.3">
      <c r="B12" s="12"/>
    </row>
    <row r="14" spans="1:17" x14ac:dyDescent="0.3">
      <c r="F14" s="76"/>
      <c r="H14" s="76"/>
      <c r="I14" s="76"/>
    </row>
  </sheetData>
  <sheetProtection algorithmName="SHA-512" hashValue="uJdFp0EN4tVnilqU1luD/mbhmrE1MO+G3QdmzJ6YzHSA8KrEnD1nD4+D0EfydFnBOrWIgHkMSDkJF0aUEbGbcA==" saltValue="tazIhCnx4WksyuffKJX74Q==" spinCount="100000" sheet="1" objects="1" scenarios="1" formatColumns="0" formatRows="0"/>
  <dataConsolidate/>
  <mergeCells count="13">
    <mergeCell ref="G7:L7"/>
    <mergeCell ref="N7:Q7"/>
    <mergeCell ref="A2:J2"/>
    <mergeCell ref="K2:L2"/>
    <mergeCell ref="C4:L4"/>
    <mergeCell ref="G6:L6"/>
    <mergeCell ref="N6:Q6"/>
    <mergeCell ref="G10:L10"/>
    <mergeCell ref="N10:Q10"/>
    <mergeCell ref="G8:L8"/>
    <mergeCell ref="N8:Q8"/>
    <mergeCell ref="G9:L9"/>
    <mergeCell ref="N9:Q9"/>
  </mergeCells>
  <conditionalFormatting sqref="E7:F10">
    <cfRule type="colorScale" priority="3">
      <colorScale>
        <cfvo type="num" val="$O$4"/>
        <cfvo type="num" val="$O$3"/>
        <cfvo type="num" val="$O$2"/>
        <color rgb="FFF8696B"/>
        <color rgb="FFFFEB84"/>
        <color rgb="FF63BE7B"/>
      </colorScale>
    </cfRule>
  </conditionalFormatting>
  <dataValidations count="2">
    <dataValidation type="list" allowBlank="1" showInputMessage="1" showErrorMessage="1" sqref="E7:F10" xr:uid="{F978972A-34FF-4CE7-A980-061D22868F80}">
      <formula1>$O$2:$O$4</formula1>
    </dataValidation>
    <dataValidation type="list" allowBlank="1" showInputMessage="1" showErrorMessage="1" sqref="D7:D10" xr:uid="{52516FD0-2178-471F-9E3D-E5919A0B56F0}">
      <formula1>"X"</formula1>
    </dataValidation>
  </dataValidations>
  <printOptions horizontalCentered="1" verticalCentered="1"/>
  <pageMargins left="0.70866141732283472" right="0.70866141732283472" top="1.5748031496062993" bottom="0.74803149606299213" header="0.31496062992125984" footer="0.31496062992125984"/>
  <pageSetup paperSize="8" scale="99" orientation="landscape" horizontalDpi="300" verticalDpi="300" r:id="rId1"/>
  <headerFooter>
    <oddHeader>&amp;L&amp;"Arial Narrow,Normal"&amp;9Bewertungstool V1.0&amp;R&amp;"Arial Narrow,Normal"&amp;G</oddHeader>
    <oddFooter>&amp;L&amp;"Arial Narrow,Normal"&amp;8&amp;F&amp;C&amp;"Arial Narrow,Normal"&amp;8&amp;P/&amp;N&amp;R&amp;"Arial Narrow,Normal"&amp;8&amp;D</oddFooter>
  </headerFooter>
  <legacyDrawingHF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264341-5DE8-4CC9-941F-92608AB30601}">
  <sheetPr>
    <tabColor rgb="FF6CAC34"/>
  </sheetPr>
  <dimension ref="A1:Q13"/>
  <sheetViews>
    <sheetView zoomScaleNormal="100" workbookViewId="0">
      <selection activeCell="F8" sqref="F8"/>
    </sheetView>
  </sheetViews>
  <sheetFormatPr baseColWidth="10" defaultColWidth="11.42578125" defaultRowHeight="16.5" x14ac:dyDescent="0.3"/>
  <cols>
    <col min="1" max="2" width="2.42578125" style="27" customWidth="1"/>
    <col min="3" max="3" width="21.28515625" style="27" customWidth="1"/>
    <col min="4" max="4" width="8.28515625" style="27" customWidth="1"/>
    <col min="5" max="6" width="7.42578125" style="27" customWidth="1"/>
    <col min="7" max="9" width="5.7109375" style="27" customWidth="1"/>
    <col min="10" max="10" width="15.140625" style="25" customWidth="1"/>
    <col min="11" max="11" width="4.28515625" style="25" customWidth="1"/>
    <col min="12" max="12" width="35.28515625" style="25" customWidth="1"/>
    <col min="13" max="13" width="25.42578125" style="25" customWidth="1"/>
    <col min="14" max="14" width="11.140625" style="26" customWidth="1"/>
    <col min="15" max="15" width="6.140625" style="26" customWidth="1"/>
    <col min="16" max="16" width="14.7109375" style="26" customWidth="1"/>
    <col min="17" max="17" width="14.7109375" style="25" customWidth="1"/>
    <col min="18" max="16384" width="11.42578125" style="25"/>
  </cols>
  <sheetData>
    <row r="1" spans="1:17" x14ac:dyDescent="0.3">
      <c r="A1" s="10"/>
      <c r="B1" s="10"/>
      <c r="C1" s="10"/>
      <c r="D1" s="10"/>
      <c r="E1" s="10"/>
      <c r="F1" s="10"/>
      <c r="G1" s="3"/>
      <c r="H1" s="3"/>
      <c r="I1" s="3"/>
      <c r="J1" s="4"/>
      <c r="N1" s="75" t="s">
        <v>89</v>
      </c>
    </row>
    <row r="2" spans="1:17" ht="18" customHeight="1" x14ac:dyDescent="0.3">
      <c r="A2" s="533" t="s">
        <v>61</v>
      </c>
      <c r="B2" s="534"/>
      <c r="C2" s="534"/>
      <c r="D2" s="534"/>
      <c r="E2" s="534"/>
      <c r="F2" s="534"/>
      <c r="G2" s="534"/>
      <c r="H2" s="534"/>
      <c r="I2" s="534"/>
      <c r="J2" s="534"/>
      <c r="K2" s="535" t="s">
        <v>58</v>
      </c>
      <c r="L2" s="536"/>
      <c r="N2" s="72" t="s">
        <v>143</v>
      </c>
      <c r="O2" s="254">
        <v>2</v>
      </c>
    </row>
    <row r="3" spans="1:17" x14ac:dyDescent="0.3">
      <c r="A3" s="6"/>
      <c r="B3" s="7"/>
      <c r="C3" s="7"/>
      <c r="D3" s="7"/>
      <c r="E3" s="7"/>
      <c r="F3" s="7"/>
      <c r="G3" s="8"/>
      <c r="H3" s="8"/>
      <c r="I3" s="8"/>
      <c r="J3" s="9"/>
      <c r="N3" s="73" t="s">
        <v>144</v>
      </c>
      <c r="O3" s="255">
        <v>1</v>
      </c>
    </row>
    <row r="4" spans="1:17" ht="28.5" customHeight="1" x14ac:dyDescent="0.3">
      <c r="A4" s="10"/>
      <c r="B4" s="7"/>
      <c r="C4" s="537" t="s">
        <v>146</v>
      </c>
      <c r="D4" s="538"/>
      <c r="E4" s="539"/>
      <c r="F4" s="538"/>
      <c r="G4" s="538"/>
      <c r="H4" s="538"/>
      <c r="I4" s="538"/>
      <c r="J4" s="538"/>
      <c r="K4" s="538"/>
      <c r="L4" s="540"/>
      <c r="N4" s="230" t="s">
        <v>145</v>
      </c>
      <c r="O4" s="257">
        <v>0</v>
      </c>
    </row>
    <row r="5" spans="1:17" ht="17.25" thickBot="1" x14ac:dyDescent="0.35">
      <c r="A5" s="10"/>
      <c r="B5" s="7"/>
      <c r="C5" s="7"/>
      <c r="D5" s="7"/>
      <c r="E5" s="7"/>
      <c r="F5" s="7"/>
      <c r="G5" s="8"/>
      <c r="H5" s="8"/>
      <c r="I5" s="8"/>
      <c r="J5" s="11"/>
    </row>
    <row r="6" spans="1:17" ht="24.75" customHeight="1" x14ac:dyDescent="0.3">
      <c r="A6" s="10"/>
      <c r="B6" s="12"/>
      <c r="C6" s="24" t="s">
        <v>122</v>
      </c>
      <c r="D6" s="97" t="s">
        <v>74</v>
      </c>
      <c r="E6" s="98" t="s">
        <v>290</v>
      </c>
      <c r="F6" s="24" t="s">
        <v>87</v>
      </c>
      <c r="G6" s="541" t="s">
        <v>86</v>
      </c>
      <c r="H6" s="542"/>
      <c r="I6" s="542"/>
      <c r="J6" s="542"/>
      <c r="K6" s="542"/>
      <c r="L6" s="543"/>
      <c r="M6" s="24" t="s">
        <v>207</v>
      </c>
      <c r="N6" s="544" t="s">
        <v>206</v>
      </c>
      <c r="O6" s="544"/>
      <c r="P6" s="544"/>
      <c r="Q6" s="544"/>
    </row>
    <row r="7" spans="1:17" ht="42" customHeight="1" x14ac:dyDescent="0.3">
      <c r="A7" s="10"/>
      <c r="B7" s="12">
        <v>1</v>
      </c>
      <c r="C7" s="67" t="s">
        <v>319</v>
      </c>
      <c r="D7" s="296" t="s">
        <v>288</v>
      </c>
      <c r="E7" s="297"/>
      <c r="F7" s="301"/>
      <c r="G7" s="486"/>
      <c r="H7" s="487"/>
      <c r="I7" s="487"/>
      <c r="J7" s="487"/>
      <c r="K7" s="487"/>
      <c r="L7" s="488"/>
      <c r="M7" s="21"/>
      <c r="N7" s="485"/>
      <c r="O7" s="485"/>
      <c r="P7" s="485"/>
      <c r="Q7" s="485"/>
    </row>
    <row r="8" spans="1:17" ht="43.5" customHeight="1" x14ac:dyDescent="0.3">
      <c r="A8" s="10"/>
      <c r="B8" s="12">
        <v>2</v>
      </c>
      <c r="C8" s="278" t="s">
        <v>320</v>
      </c>
      <c r="D8" s="302"/>
      <c r="E8" s="297"/>
      <c r="F8" s="301"/>
      <c r="G8" s="486"/>
      <c r="H8" s="487"/>
      <c r="I8" s="487"/>
      <c r="J8" s="487"/>
      <c r="K8" s="487"/>
      <c r="L8" s="488"/>
      <c r="M8" s="21"/>
      <c r="N8" s="485"/>
      <c r="O8" s="485"/>
      <c r="P8" s="485"/>
      <c r="Q8" s="485"/>
    </row>
    <row r="9" spans="1:17" ht="30" customHeight="1" thickBot="1" x14ac:dyDescent="0.35">
      <c r="A9" s="10"/>
      <c r="B9" s="12">
        <v>3</v>
      </c>
      <c r="C9" s="14" t="s">
        <v>198</v>
      </c>
      <c r="D9" s="303"/>
      <c r="E9" s="300"/>
      <c r="F9" s="301"/>
      <c r="G9" s="486"/>
      <c r="H9" s="487"/>
      <c r="I9" s="487"/>
      <c r="J9" s="487"/>
      <c r="K9" s="487"/>
      <c r="L9" s="488"/>
      <c r="M9" s="21"/>
      <c r="N9" s="485"/>
      <c r="O9" s="485"/>
      <c r="P9" s="485"/>
      <c r="Q9" s="485"/>
    </row>
    <row r="10" spans="1:17" x14ac:dyDescent="0.3">
      <c r="B10" s="12"/>
      <c r="C10" s="15" t="s">
        <v>0</v>
      </c>
      <c r="D10" s="2"/>
      <c r="E10" s="71"/>
      <c r="F10" s="71">
        <f>IF(OR(D7="X",D7="x"),F7,0)+IF(OR(D8="X",D8="x"),F8,0)+IF(OR(D9="X",D9="x"),F9,0)</f>
        <v>0</v>
      </c>
      <c r="G10" s="368" t="s">
        <v>88</v>
      </c>
      <c r="H10" s="2">
        <f>2*(COUNTIF(D7:D9,"X"))</f>
        <v>2</v>
      </c>
      <c r="I10" s="16" t="s">
        <v>92</v>
      </c>
      <c r="J10" s="17" t="s">
        <v>91</v>
      </c>
      <c r="K10" s="18">
        <f xml:space="preserve"> 2*ROWS(F7:F9)</f>
        <v>6</v>
      </c>
      <c r="L10" s="19" t="s">
        <v>93</v>
      </c>
    </row>
    <row r="11" spans="1:17" x14ac:dyDescent="0.3">
      <c r="B11" s="12"/>
    </row>
    <row r="13" spans="1:17" x14ac:dyDescent="0.3">
      <c r="F13" s="76"/>
      <c r="H13" s="76"/>
      <c r="I13" s="76"/>
    </row>
  </sheetData>
  <sheetProtection algorithmName="SHA-512" hashValue="wmWFrNUsGZYShkVrXITjbVQid/O59dy2wuAU8W+/vqi/Dw3PFzjB8is5x1sPma5lxzFn8XJCDTtcDE3oLjRK9g==" saltValue="nsYR8AlgDyPyz4BN+MzbPw==" spinCount="100000" sheet="1" objects="1" scenarios="1" formatColumns="0" formatRows="0"/>
  <dataConsolidate/>
  <mergeCells count="11">
    <mergeCell ref="G8:L8"/>
    <mergeCell ref="N8:Q8"/>
    <mergeCell ref="G9:L9"/>
    <mergeCell ref="N9:Q9"/>
    <mergeCell ref="A2:J2"/>
    <mergeCell ref="K2:L2"/>
    <mergeCell ref="C4:L4"/>
    <mergeCell ref="G6:L6"/>
    <mergeCell ref="N6:Q6"/>
    <mergeCell ref="G7:L7"/>
    <mergeCell ref="N7:Q7"/>
  </mergeCells>
  <conditionalFormatting sqref="E7:F9">
    <cfRule type="colorScale" priority="1">
      <colorScale>
        <cfvo type="num" val="$O$4"/>
        <cfvo type="num" val="$O$3"/>
        <cfvo type="num" val="$O$2"/>
        <color rgb="FFF8696B"/>
        <color rgb="FFFFEB84"/>
        <color rgb="FF63BE7B"/>
      </colorScale>
    </cfRule>
  </conditionalFormatting>
  <dataValidations count="2">
    <dataValidation type="list" allowBlank="1" showInputMessage="1" showErrorMessage="1" sqref="E7:F9" xr:uid="{7FD595EE-F5DB-4F39-BAA1-ED75D7C0E086}">
      <formula1>$O$2:$O$4</formula1>
    </dataValidation>
    <dataValidation type="list" allowBlank="1" showInputMessage="1" showErrorMessage="1" sqref="D7:D9" xr:uid="{F8C12D87-4F71-49EF-A233-1D8F90723718}">
      <formula1>"X"</formula1>
    </dataValidation>
  </dataValidations>
  <printOptions horizontalCentered="1" verticalCentered="1"/>
  <pageMargins left="0.70866141732283472" right="0.70866141732283472" top="1.5748031496062993" bottom="0.74803149606299213" header="0.31496062992125984" footer="0.31496062992125984"/>
  <pageSetup paperSize="8" scale="99" orientation="landscape" horizontalDpi="300" verticalDpi="300" r:id="rId1"/>
  <headerFooter>
    <oddHeader>&amp;L&amp;"Arial Narrow,Normal"&amp;9Bewertungstool V1.0&amp;R&amp;"Arial Narrow,Normal"&amp;G</oddHeader>
    <oddFooter>&amp;L&amp;"Arial Narrow,Normal"&amp;8&amp;F&amp;C&amp;"Arial Narrow,Normal"&amp;8&amp;P/&amp;N&amp;R&amp;"Arial Narrow,Normal"&amp;8&amp;D</oddFooter>
  </headerFooter>
  <legacyDrawingHF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3">
    <tabColor theme="0" tint="-0.14999847407452621"/>
  </sheetPr>
  <dimension ref="A1:H53"/>
  <sheetViews>
    <sheetView showGridLines="0" tabSelected="1" zoomScale="90" zoomScaleNormal="90" workbookViewId="0">
      <selection activeCell="C8" sqref="C8"/>
    </sheetView>
  </sheetViews>
  <sheetFormatPr baseColWidth="10" defaultColWidth="9.140625" defaultRowHeight="15" x14ac:dyDescent="0.25"/>
  <cols>
    <col min="1" max="1" width="31.140625" style="5" customWidth="1"/>
    <col min="2" max="7" width="13.28515625" style="5" customWidth="1"/>
    <col min="8" max="8" width="9.7109375" style="5" customWidth="1"/>
    <col min="9" max="16384" width="9.140625" style="5"/>
  </cols>
  <sheetData>
    <row r="1" spans="1:8" ht="15.75" x14ac:dyDescent="0.25">
      <c r="A1" s="135" t="s">
        <v>193</v>
      </c>
      <c r="B1" s="136"/>
      <c r="C1" s="136"/>
      <c r="D1" s="136"/>
      <c r="E1" s="136"/>
      <c r="F1" s="136"/>
      <c r="G1" s="136"/>
    </row>
    <row r="2" spans="1:8" x14ac:dyDescent="0.25">
      <c r="A2" s="137"/>
      <c r="B2" s="137"/>
      <c r="C2" s="137"/>
      <c r="D2" s="137"/>
      <c r="E2" s="137"/>
      <c r="F2" s="137"/>
      <c r="G2" s="137"/>
      <c r="H2" s="29"/>
    </row>
    <row r="3" spans="1:8" ht="15.75" x14ac:dyDescent="0.25">
      <c r="A3" s="465" t="s">
        <v>100</v>
      </c>
      <c r="B3" s="466"/>
      <c r="C3" s="466"/>
      <c r="D3" s="466"/>
      <c r="E3" s="466"/>
      <c r="F3" s="466"/>
      <c r="G3" s="467"/>
      <c r="H3" s="29"/>
    </row>
    <row r="4" spans="1:8" ht="16.5" x14ac:dyDescent="0.25">
      <c r="A4" s="138"/>
      <c r="B4" s="138"/>
      <c r="C4" s="138"/>
      <c r="D4" s="138"/>
      <c r="E4" s="138"/>
      <c r="F4" s="138"/>
      <c r="G4" s="138"/>
      <c r="H4" s="29"/>
    </row>
    <row r="5" spans="1:8" x14ac:dyDescent="0.25">
      <c r="A5" s="139" t="s">
        <v>102</v>
      </c>
      <c r="B5" s="464" t="s">
        <v>124</v>
      </c>
      <c r="C5" s="464"/>
      <c r="D5" s="464"/>
      <c r="E5" s="464"/>
      <c r="F5" s="464"/>
      <c r="G5" s="464"/>
      <c r="H5" s="29"/>
    </row>
    <row r="6" spans="1:8" ht="16.5" x14ac:dyDescent="0.25">
      <c r="A6" s="138"/>
      <c r="B6" s="138"/>
      <c r="C6" s="138"/>
      <c r="D6" s="138"/>
      <c r="E6" s="138"/>
      <c r="F6" s="138"/>
      <c r="G6" s="138"/>
      <c r="H6" s="29"/>
    </row>
    <row r="7" spans="1:8" ht="16.5" x14ac:dyDescent="0.25">
      <c r="A7" s="140" t="s">
        <v>114</v>
      </c>
      <c r="B7" s="141"/>
      <c r="C7" s="141"/>
      <c r="D7" s="142"/>
      <c r="E7" s="142"/>
      <c r="F7" s="142"/>
      <c r="G7" s="143"/>
      <c r="H7" s="29"/>
    </row>
    <row r="8" spans="1:8" ht="16.5" x14ac:dyDescent="0.25">
      <c r="A8" s="144" t="s">
        <v>298</v>
      </c>
      <c r="B8" s="145" t="s">
        <v>288</v>
      </c>
      <c r="C8" s="136"/>
      <c r="D8" s="144" t="s">
        <v>296</v>
      </c>
      <c r="E8" s="145"/>
      <c r="F8" s="146"/>
      <c r="G8" s="147"/>
      <c r="H8" s="29"/>
    </row>
    <row r="9" spans="1:8" ht="16.5" x14ac:dyDescent="0.25">
      <c r="A9" s="144" t="s">
        <v>299</v>
      </c>
      <c r="B9" s="145"/>
      <c r="C9" s="136"/>
      <c r="D9" s="144" t="s">
        <v>297</v>
      </c>
      <c r="E9" s="145"/>
      <c r="F9" s="146"/>
      <c r="G9" s="147"/>
      <c r="H9" s="29"/>
    </row>
    <row r="10" spans="1:8" ht="16.5" x14ac:dyDescent="0.25">
      <c r="A10" s="148" t="s">
        <v>300</v>
      </c>
      <c r="B10" s="149"/>
      <c r="C10" s="148"/>
      <c r="D10" s="150"/>
      <c r="E10" s="150"/>
      <c r="F10" s="150"/>
      <c r="G10" s="151"/>
      <c r="H10" s="29"/>
    </row>
    <row r="11" spans="1:8" ht="16.5" x14ac:dyDescent="0.25">
      <c r="A11" s="78"/>
      <c r="B11" s="78"/>
      <c r="C11" s="78"/>
      <c r="D11" s="78"/>
      <c r="E11" s="78"/>
      <c r="F11" s="78"/>
      <c r="G11" s="78"/>
      <c r="H11" s="29"/>
    </row>
    <row r="12" spans="1:8" x14ac:dyDescent="0.25">
      <c r="A12" s="152" t="s">
        <v>109</v>
      </c>
      <c r="B12" s="153"/>
      <c r="C12" s="153"/>
      <c r="D12" s="153"/>
      <c r="E12" s="153"/>
      <c r="F12" s="153"/>
      <c r="G12" s="154"/>
      <c r="H12" s="29"/>
    </row>
    <row r="13" spans="1:8" x14ac:dyDescent="0.25">
      <c r="A13" s="472"/>
      <c r="B13" s="473"/>
      <c r="C13" s="473"/>
      <c r="D13" s="473"/>
      <c r="E13" s="473"/>
      <c r="F13" s="473"/>
      <c r="G13" s="474"/>
      <c r="H13" s="29"/>
    </row>
    <row r="14" spans="1:8" x14ac:dyDescent="0.25">
      <c r="A14" s="478"/>
      <c r="B14" s="479"/>
      <c r="C14" s="479"/>
      <c r="D14" s="479"/>
      <c r="E14" s="479"/>
      <c r="F14" s="479"/>
      <c r="G14" s="480"/>
      <c r="H14" s="29"/>
    </row>
    <row r="15" spans="1:8" x14ac:dyDescent="0.25">
      <c r="A15" s="478"/>
      <c r="B15" s="479"/>
      <c r="C15" s="479"/>
      <c r="D15" s="479"/>
      <c r="E15" s="479"/>
      <c r="F15" s="479"/>
      <c r="G15" s="480"/>
      <c r="H15" s="29"/>
    </row>
    <row r="16" spans="1:8" x14ac:dyDescent="0.25">
      <c r="A16" s="478"/>
      <c r="B16" s="479"/>
      <c r="C16" s="479"/>
      <c r="D16" s="479"/>
      <c r="E16" s="479"/>
      <c r="F16" s="479"/>
      <c r="G16" s="480"/>
      <c r="H16" s="29"/>
    </row>
    <row r="17" spans="1:8" x14ac:dyDescent="0.25">
      <c r="A17" s="475"/>
      <c r="B17" s="476"/>
      <c r="C17" s="476"/>
      <c r="D17" s="476"/>
      <c r="E17" s="476"/>
      <c r="F17" s="476"/>
      <c r="G17" s="477"/>
      <c r="H17" s="29"/>
    </row>
    <row r="18" spans="1:8" x14ac:dyDescent="0.25">
      <c r="A18" s="155"/>
      <c r="B18" s="155"/>
      <c r="C18" s="155"/>
      <c r="D18" s="155"/>
      <c r="E18" s="155"/>
      <c r="F18" s="155"/>
      <c r="G18" s="155"/>
      <c r="H18" s="29"/>
    </row>
    <row r="19" spans="1:8" ht="34.5" customHeight="1" x14ac:dyDescent="0.25">
      <c r="A19" s="344" t="s">
        <v>346</v>
      </c>
      <c r="B19" s="481"/>
      <c r="C19" s="481"/>
      <c r="D19" s="481"/>
      <c r="E19" s="481"/>
      <c r="F19" s="481"/>
      <c r="G19" s="481"/>
      <c r="H19" s="29"/>
    </row>
    <row r="20" spans="1:8" x14ac:dyDescent="0.25">
      <c r="A20" s="152" t="s">
        <v>101</v>
      </c>
      <c r="B20" s="470"/>
      <c r="C20" s="471"/>
      <c r="D20" s="154" t="s">
        <v>115</v>
      </c>
      <c r="E20" s="470"/>
      <c r="F20" s="471"/>
      <c r="G20" s="154" t="s">
        <v>116</v>
      </c>
      <c r="H20" s="29"/>
    </row>
    <row r="21" spans="1:8" x14ac:dyDescent="0.25">
      <c r="A21" s="156"/>
      <c r="B21" s="155"/>
      <c r="C21" s="155"/>
      <c r="D21" s="155"/>
      <c r="E21" s="155"/>
      <c r="F21" s="155"/>
      <c r="G21" s="155"/>
      <c r="H21" s="29"/>
    </row>
    <row r="22" spans="1:8" x14ac:dyDescent="0.25">
      <c r="A22" s="139" t="s">
        <v>105</v>
      </c>
      <c r="B22" s="464"/>
      <c r="C22" s="464"/>
      <c r="D22" s="464"/>
      <c r="E22" s="464"/>
      <c r="F22" s="464"/>
      <c r="G22" s="464"/>
      <c r="H22" s="29"/>
    </row>
    <row r="23" spans="1:8" x14ac:dyDescent="0.25">
      <c r="A23" s="139" t="s">
        <v>130</v>
      </c>
      <c r="B23" s="464"/>
      <c r="C23" s="464"/>
      <c r="D23" s="464"/>
      <c r="E23" s="464"/>
      <c r="F23" s="464"/>
      <c r="G23" s="464"/>
      <c r="H23" s="29"/>
    </row>
    <row r="24" spans="1:8" x14ac:dyDescent="0.25">
      <c r="A24" s="139" t="s">
        <v>131</v>
      </c>
      <c r="B24" s="464"/>
      <c r="C24" s="464"/>
      <c r="D24" s="464"/>
      <c r="E24" s="464"/>
      <c r="F24" s="464"/>
      <c r="G24" s="464"/>
      <c r="H24" s="29"/>
    </row>
    <row r="25" spans="1:8" x14ac:dyDescent="0.25">
      <c r="A25" s="156"/>
      <c r="B25" s="155"/>
      <c r="C25" s="155"/>
      <c r="D25" s="155"/>
      <c r="E25" s="155"/>
      <c r="F25" s="155"/>
      <c r="G25" s="155"/>
      <c r="H25" s="29"/>
    </row>
    <row r="26" spans="1:8" x14ac:dyDescent="0.25">
      <c r="A26" s="139" t="s">
        <v>104</v>
      </c>
      <c r="B26" s="464"/>
      <c r="C26" s="464"/>
      <c r="D26" s="464"/>
      <c r="E26" s="464"/>
      <c r="F26" s="464"/>
      <c r="G26" s="464"/>
      <c r="H26" s="29"/>
    </row>
    <row r="27" spans="1:8" x14ac:dyDescent="0.25">
      <c r="A27" s="139" t="s">
        <v>103</v>
      </c>
      <c r="B27" s="464"/>
      <c r="C27" s="464"/>
      <c r="D27" s="464"/>
      <c r="E27" s="464"/>
      <c r="F27" s="464"/>
      <c r="G27" s="464"/>
      <c r="H27" s="29"/>
    </row>
    <row r="28" spans="1:8" x14ac:dyDescent="0.25">
      <c r="A28" s="156"/>
      <c r="B28" s="155"/>
      <c r="C28" s="155"/>
      <c r="D28" s="155"/>
      <c r="E28" s="155"/>
      <c r="F28" s="155"/>
      <c r="G28" s="155"/>
      <c r="H28" s="29"/>
    </row>
    <row r="29" spans="1:8" x14ac:dyDescent="0.25">
      <c r="A29" s="139" t="s">
        <v>106</v>
      </c>
      <c r="B29" s="468"/>
      <c r="C29" s="469"/>
      <c r="D29" s="469"/>
      <c r="E29" s="469"/>
      <c r="F29" s="469"/>
      <c r="G29" s="154" t="s">
        <v>301</v>
      </c>
      <c r="H29" s="29"/>
    </row>
    <row r="30" spans="1:8" x14ac:dyDescent="0.25">
      <c r="A30" s="139" t="s">
        <v>107</v>
      </c>
      <c r="B30" s="470"/>
      <c r="C30" s="471"/>
      <c r="D30" s="471"/>
      <c r="E30" s="471"/>
      <c r="F30" s="471"/>
      <c r="G30" s="154" t="s">
        <v>117</v>
      </c>
      <c r="H30" s="29"/>
    </row>
    <row r="31" spans="1:8" x14ac:dyDescent="0.25">
      <c r="A31" s="139" t="s">
        <v>129</v>
      </c>
      <c r="B31" s="470"/>
      <c r="C31" s="471"/>
      <c r="D31" s="471"/>
      <c r="E31" s="471"/>
      <c r="F31" s="471"/>
      <c r="G31" s="154" t="s">
        <v>128</v>
      </c>
      <c r="H31" s="29"/>
    </row>
    <row r="32" spans="1:8" x14ac:dyDescent="0.25">
      <c r="A32" s="139" t="s">
        <v>127</v>
      </c>
      <c r="B32" s="470"/>
      <c r="C32" s="471"/>
      <c r="D32" s="471"/>
      <c r="E32" s="471"/>
      <c r="F32" s="471"/>
      <c r="G32" s="154" t="s">
        <v>128</v>
      </c>
      <c r="H32" s="29"/>
    </row>
    <row r="33" spans="1:8" s="29" customFormat="1" x14ac:dyDescent="0.25">
      <c r="A33" s="157"/>
      <c r="B33" s="312"/>
      <c r="C33" s="312"/>
      <c r="D33" s="312"/>
      <c r="E33" s="312"/>
      <c r="F33" s="312"/>
      <c r="G33" s="144"/>
    </row>
    <row r="34" spans="1:8" x14ac:dyDescent="0.25">
      <c r="A34" s="158" t="s">
        <v>295</v>
      </c>
      <c r="B34" s="482"/>
      <c r="C34" s="483"/>
      <c r="D34" s="483"/>
      <c r="E34" s="483"/>
      <c r="F34" s="483"/>
      <c r="G34" s="381" t="s">
        <v>294</v>
      </c>
      <c r="H34" s="29"/>
    </row>
    <row r="35" spans="1:8" ht="16.5" x14ac:dyDescent="0.25">
      <c r="A35" s="138"/>
      <c r="B35" s="138"/>
      <c r="C35" s="138"/>
      <c r="D35" s="138"/>
      <c r="E35" s="138"/>
      <c r="F35" s="138"/>
      <c r="G35" s="138"/>
      <c r="H35" s="29"/>
    </row>
    <row r="36" spans="1:8" x14ac:dyDescent="0.25">
      <c r="A36" s="152" t="s">
        <v>108</v>
      </c>
      <c r="B36" s="153"/>
      <c r="C36" s="153"/>
      <c r="D36" s="153"/>
      <c r="E36" s="153"/>
      <c r="F36" s="153"/>
      <c r="G36" s="154"/>
      <c r="H36" s="29"/>
    </row>
    <row r="37" spans="1:8" x14ac:dyDescent="0.25">
      <c r="A37" s="472"/>
      <c r="B37" s="473"/>
      <c r="C37" s="473"/>
      <c r="D37" s="473"/>
      <c r="E37" s="473"/>
      <c r="F37" s="473"/>
      <c r="G37" s="474"/>
      <c r="H37" s="29"/>
    </row>
    <row r="38" spans="1:8" x14ac:dyDescent="0.25">
      <c r="A38" s="475"/>
      <c r="B38" s="476"/>
      <c r="C38" s="476"/>
      <c r="D38" s="476"/>
      <c r="E38" s="476"/>
      <c r="F38" s="476"/>
      <c r="G38" s="477"/>
      <c r="H38" s="29"/>
    </row>
    <row r="39" spans="1:8" x14ac:dyDescent="0.25">
      <c r="A39" s="155"/>
      <c r="B39" s="155"/>
      <c r="C39" s="155"/>
      <c r="D39" s="155"/>
      <c r="E39" s="155"/>
      <c r="F39" s="155"/>
      <c r="G39" s="155"/>
      <c r="H39" s="29"/>
    </row>
    <row r="40" spans="1:8" x14ac:dyDescent="0.25">
      <c r="A40" s="152" t="s">
        <v>118</v>
      </c>
      <c r="B40" s="153"/>
      <c r="C40" s="153"/>
      <c r="D40" s="153"/>
      <c r="E40" s="153"/>
      <c r="F40" s="153"/>
      <c r="G40" s="154"/>
      <c r="H40" s="29"/>
    </row>
    <row r="41" spans="1:8" ht="30" customHeight="1" x14ac:dyDescent="0.25">
      <c r="A41" s="159" t="s">
        <v>110</v>
      </c>
      <c r="B41" s="464"/>
      <c r="C41" s="464"/>
      <c r="D41" s="464"/>
      <c r="E41" s="464"/>
      <c r="F41" s="464"/>
      <c r="G41" s="464"/>
      <c r="H41" s="29"/>
    </row>
    <row r="42" spans="1:8" ht="30" customHeight="1" x14ac:dyDescent="0.25">
      <c r="A42" s="159" t="s">
        <v>111</v>
      </c>
      <c r="B42" s="464"/>
      <c r="C42" s="464"/>
      <c r="D42" s="464"/>
      <c r="E42" s="464"/>
      <c r="F42" s="464"/>
      <c r="G42" s="464"/>
      <c r="H42" s="29"/>
    </row>
    <row r="43" spans="1:8" ht="30" customHeight="1" x14ac:dyDescent="0.25">
      <c r="A43" s="159" t="s">
        <v>112</v>
      </c>
      <c r="B43" s="464"/>
      <c r="C43" s="464"/>
      <c r="D43" s="464"/>
      <c r="E43" s="464"/>
      <c r="F43" s="464"/>
      <c r="G43" s="464"/>
      <c r="H43" s="29"/>
    </row>
    <row r="44" spans="1:8" ht="30" customHeight="1" x14ac:dyDescent="0.25">
      <c r="A44" s="159" t="s">
        <v>113</v>
      </c>
      <c r="B44" s="464"/>
      <c r="C44" s="464"/>
      <c r="D44" s="464"/>
      <c r="E44" s="464"/>
      <c r="F44" s="464"/>
      <c r="G44" s="464"/>
      <c r="H44" s="29"/>
    </row>
    <row r="45" spans="1:8" x14ac:dyDescent="0.25">
      <c r="A45" s="160"/>
      <c r="B45" s="160"/>
      <c r="C45" s="160"/>
      <c r="D45" s="160"/>
      <c r="E45" s="160"/>
      <c r="F45" s="160"/>
      <c r="G45" s="160"/>
      <c r="H45" s="29"/>
    </row>
    <row r="46" spans="1:8" x14ac:dyDescent="0.25">
      <c r="A46" s="152" t="s">
        <v>119</v>
      </c>
      <c r="B46" s="153"/>
      <c r="C46" s="153"/>
      <c r="D46" s="153"/>
      <c r="E46" s="153"/>
      <c r="F46" s="153"/>
      <c r="G46" s="154"/>
      <c r="H46" s="29"/>
    </row>
    <row r="47" spans="1:8" ht="30" customHeight="1" x14ac:dyDescent="0.25">
      <c r="A47" s="159" t="s">
        <v>110</v>
      </c>
      <c r="B47" s="464"/>
      <c r="C47" s="464"/>
      <c r="D47" s="464"/>
      <c r="E47" s="464"/>
      <c r="F47" s="464"/>
      <c r="G47" s="464"/>
      <c r="H47" s="29"/>
    </row>
    <row r="48" spans="1:8" ht="30" customHeight="1" x14ac:dyDescent="0.25">
      <c r="A48" s="159" t="s">
        <v>111</v>
      </c>
      <c r="B48" s="464"/>
      <c r="C48" s="464"/>
      <c r="D48" s="464"/>
      <c r="E48" s="464"/>
      <c r="F48" s="464"/>
      <c r="G48" s="464"/>
      <c r="H48" s="29"/>
    </row>
    <row r="49" spans="1:8" ht="30" customHeight="1" x14ac:dyDescent="0.25">
      <c r="A49" s="159" t="s">
        <v>112</v>
      </c>
      <c r="B49" s="464"/>
      <c r="C49" s="464"/>
      <c r="D49" s="464"/>
      <c r="E49" s="464"/>
      <c r="F49" s="464"/>
      <c r="G49" s="464"/>
      <c r="H49" s="29"/>
    </row>
    <row r="50" spans="1:8" ht="30" customHeight="1" x14ac:dyDescent="0.25">
      <c r="A50" s="159" t="s">
        <v>113</v>
      </c>
      <c r="B50" s="464"/>
      <c r="C50" s="464"/>
      <c r="D50" s="464"/>
      <c r="E50" s="464"/>
      <c r="F50" s="464"/>
      <c r="G50" s="464"/>
      <c r="H50" s="29"/>
    </row>
    <row r="51" spans="1:8" ht="16.5" x14ac:dyDescent="0.25">
      <c r="A51" s="161"/>
      <c r="B51" s="161"/>
      <c r="C51" s="161"/>
      <c r="D51" s="161"/>
      <c r="E51" s="161"/>
      <c r="F51" s="161"/>
      <c r="G51" s="161"/>
      <c r="H51" s="29"/>
    </row>
    <row r="52" spans="1:8" ht="16.5" x14ac:dyDescent="0.25">
      <c r="A52" s="114"/>
      <c r="B52" s="114"/>
      <c r="C52" s="114"/>
      <c r="D52" s="114"/>
      <c r="E52" s="114"/>
      <c r="F52" s="114"/>
      <c r="G52" s="114"/>
      <c r="H52" s="29"/>
    </row>
    <row r="53" spans="1:8" ht="16.5" x14ac:dyDescent="0.3">
      <c r="A53" s="25"/>
      <c r="B53" s="25"/>
      <c r="C53" s="25"/>
      <c r="D53" s="25"/>
      <c r="E53" s="25"/>
      <c r="F53" s="25"/>
      <c r="G53" s="25"/>
      <c r="H53" s="29"/>
    </row>
  </sheetData>
  <sheetProtection algorithmName="SHA-512" hashValue="r+eqxe/eY1+HweNqjVu/iu4j6/GPtDJ4ch7vpP8KPjgG7+xrxRr5AYFjH9Y4XvYyrRLRtU5CsJBySB8dcXglKw==" saltValue="QUxxAwbTBOxYqYdJQmE5Gg==" spinCount="100000" sheet="1" objects="1" scenarios="1" formatColumns="0" formatRows="0"/>
  <mergeCells count="25">
    <mergeCell ref="B20:C20"/>
    <mergeCell ref="E20:F20"/>
    <mergeCell ref="B31:F31"/>
    <mergeCell ref="B32:F32"/>
    <mergeCell ref="B47:G47"/>
    <mergeCell ref="B22:G22"/>
    <mergeCell ref="B23:G23"/>
    <mergeCell ref="B24:G24"/>
    <mergeCell ref="B34:F34"/>
    <mergeCell ref="B50:G50"/>
    <mergeCell ref="A3:G3"/>
    <mergeCell ref="B41:G41"/>
    <mergeCell ref="B42:G42"/>
    <mergeCell ref="B43:G43"/>
    <mergeCell ref="B44:G44"/>
    <mergeCell ref="B26:G26"/>
    <mergeCell ref="B27:G27"/>
    <mergeCell ref="B29:F29"/>
    <mergeCell ref="B30:F30"/>
    <mergeCell ref="A37:G38"/>
    <mergeCell ref="A13:G17"/>
    <mergeCell ref="B5:G5"/>
    <mergeCell ref="B19:G19"/>
    <mergeCell ref="B48:G48"/>
    <mergeCell ref="B49:G49"/>
  </mergeCells>
  <printOptions horizontalCentered="1" verticalCentered="1"/>
  <pageMargins left="0.47437499999999999" right="0.70866141732283472" top="1.5748031496062993" bottom="0.74803149606299213" header="0.31496062992125984" footer="0.31496062992125984"/>
  <pageSetup paperSize="8" scale="99" orientation="portrait" r:id="rId1"/>
  <headerFooter>
    <oddHeader>&amp;L&amp;"Arial Narrow,Normal"&amp;9Bewertungstool V1.0&amp;R&amp;"Arial Narrow,Normal"&amp;G</oddHeader>
    <oddFooter>&amp;L&amp;"Arial Narrow,Normal"&amp;8&amp;F&amp;C&amp;"Arial Narrow,Normal"&amp;8
&amp;P/&amp;N&amp;R&amp;"Arial Narrow,Normal"&amp;8&amp;D</oddFooter>
  </headerFooter>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66561" r:id="rId5" name="Check Box 1">
              <controlPr defaultSize="0" autoFill="0" autoLine="0" autoPict="0">
                <anchor moveWithCells="1">
                  <from>
                    <xdr:col>0</xdr:col>
                    <xdr:colOff>0</xdr:colOff>
                    <xdr:row>7</xdr:row>
                    <xdr:rowOff>0</xdr:rowOff>
                  </from>
                  <to>
                    <xdr:col>0</xdr:col>
                    <xdr:colOff>9525</xdr:colOff>
                    <xdr:row>8</xdr:row>
                    <xdr:rowOff>0</xdr:rowOff>
                  </to>
                </anchor>
              </controlPr>
            </control>
          </mc:Choice>
        </mc:AlternateContent>
        <mc:AlternateContent xmlns:mc="http://schemas.openxmlformats.org/markup-compatibility/2006">
          <mc:Choice Requires="x14">
            <control shapeId="66562" r:id="rId6" name="Check Box 2">
              <controlPr defaultSize="0" autoFill="0" autoLine="0" autoPict="0">
                <anchor moveWithCells="1">
                  <from>
                    <xdr:col>0</xdr:col>
                    <xdr:colOff>0</xdr:colOff>
                    <xdr:row>8</xdr:row>
                    <xdr:rowOff>0</xdr:rowOff>
                  </from>
                  <to>
                    <xdr:col>0</xdr:col>
                    <xdr:colOff>9525</xdr:colOff>
                    <xdr:row>9</xdr:row>
                    <xdr:rowOff>9525</xdr:rowOff>
                  </to>
                </anchor>
              </controlPr>
            </control>
          </mc:Choice>
        </mc:AlternateContent>
        <mc:AlternateContent xmlns:mc="http://schemas.openxmlformats.org/markup-compatibility/2006">
          <mc:Choice Requires="x14">
            <control shapeId="66563" r:id="rId7" name="Check Box 3">
              <controlPr defaultSize="0" autoFill="0" autoLine="0" autoPict="0">
                <anchor moveWithCells="1">
                  <from>
                    <xdr:col>0</xdr:col>
                    <xdr:colOff>0</xdr:colOff>
                    <xdr:row>9</xdr:row>
                    <xdr:rowOff>0</xdr:rowOff>
                  </from>
                  <to>
                    <xdr:col>0</xdr:col>
                    <xdr:colOff>9525</xdr:colOff>
                    <xdr:row>10</xdr:row>
                    <xdr:rowOff>9525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49814E1F-2535-4BFC-A3F7-F31B9949368D}">
          <x14:formula1>
            <xm:f>Anleitung!$B$12</xm:f>
          </x14:formula1>
          <xm:sqref>B8:B10 E8:E9</xm:sqref>
        </x14:dataValidation>
      </x14:dataValidations>
    </ext>
  </extLst>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2EA844-F26A-491D-BADA-C958BECABBE7}">
  <sheetPr>
    <tabColor rgb="FF6CAC34"/>
  </sheetPr>
  <dimension ref="A1:Q13"/>
  <sheetViews>
    <sheetView zoomScaleNormal="100" workbookViewId="0"/>
  </sheetViews>
  <sheetFormatPr baseColWidth="10" defaultColWidth="11.42578125" defaultRowHeight="16.5" x14ac:dyDescent="0.3"/>
  <cols>
    <col min="1" max="2" width="2.42578125" style="27" customWidth="1"/>
    <col min="3" max="3" width="21.28515625" style="27" customWidth="1"/>
    <col min="4" max="4" width="8.28515625" style="27" customWidth="1"/>
    <col min="5" max="6" width="7.42578125" style="27" customWidth="1"/>
    <col min="7" max="9" width="5.7109375" style="27" customWidth="1"/>
    <col min="10" max="10" width="15.140625" style="25" customWidth="1"/>
    <col min="11" max="11" width="4.28515625" style="25" customWidth="1"/>
    <col min="12" max="12" width="35.28515625" style="25" customWidth="1"/>
    <col min="13" max="13" width="25.42578125" style="25" customWidth="1"/>
    <col min="14" max="14" width="11.140625" style="26" customWidth="1"/>
    <col min="15" max="15" width="6.140625" style="26" customWidth="1"/>
    <col min="16" max="16" width="14.7109375" style="26" customWidth="1"/>
    <col min="17" max="17" width="14.7109375" style="25" customWidth="1"/>
    <col min="18" max="16384" width="11.42578125" style="25"/>
  </cols>
  <sheetData>
    <row r="1" spans="1:17" x14ac:dyDescent="0.3">
      <c r="A1" s="10"/>
      <c r="B1" s="10"/>
      <c r="C1" s="10"/>
      <c r="D1" s="10"/>
      <c r="E1" s="10"/>
      <c r="F1" s="10"/>
      <c r="G1" s="3"/>
      <c r="H1" s="3"/>
      <c r="I1" s="3"/>
      <c r="J1" s="4"/>
      <c r="N1" s="75" t="s">
        <v>89</v>
      </c>
    </row>
    <row r="2" spans="1:17" ht="18" customHeight="1" x14ac:dyDescent="0.3">
      <c r="A2" s="533" t="s">
        <v>62</v>
      </c>
      <c r="B2" s="534"/>
      <c r="C2" s="534"/>
      <c r="D2" s="534"/>
      <c r="E2" s="534"/>
      <c r="F2" s="534"/>
      <c r="G2" s="534"/>
      <c r="H2" s="534"/>
      <c r="I2" s="534"/>
      <c r="J2" s="534"/>
      <c r="K2" s="535" t="s">
        <v>60</v>
      </c>
      <c r="L2" s="536"/>
      <c r="N2" s="72" t="s">
        <v>143</v>
      </c>
      <c r="O2" s="254">
        <v>2</v>
      </c>
    </row>
    <row r="3" spans="1:17" x14ac:dyDescent="0.3">
      <c r="A3" s="6"/>
      <c r="B3" s="7"/>
      <c r="C3" s="7"/>
      <c r="D3" s="7"/>
      <c r="E3" s="7"/>
      <c r="F3" s="7"/>
      <c r="G3" s="8"/>
      <c r="H3" s="8"/>
      <c r="I3" s="8"/>
      <c r="J3" s="9"/>
      <c r="N3" s="73" t="s">
        <v>144</v>
      </c>
      <c r="O3" s="255">
        <v>1</v>
      </c>
    </row>
    <row r="4" spans="1:17" ht="28.5" customHeight="1" x14ac:dyDescent="0.3">
      <c r="A4" s="10"/>
      <c r="B4" s="7"/>
      <c r="C4" s="547" t="s">
        <v>327</v>
      </c>
      <c r="D4" s="539"/>
      <c r="E4" s="539"/>
      <c r="F4" s="539"/>
      <c r="G4" s="539"/>
      <c r="H4" s="539"/>
      <c r="I4" s="539"/>
      <c r="J4" s="539"/>
      <c r="K4" s="539"/>
      <c r="L4" s="548"/>
      <c r="N4" s="230" t="s">
        <v>145</v>
      </c>
      <c r="O4" s="257">
        <v>0</v>
      </c>
    </row>
    <row r="5" spans="1:17" ht="17.25" thickBot="1" x14ac:dyDescent="0.35">
      <c r="A5" s="10"/>
      <c r="B5" s="7"/>
      <c r="C5" s="7"/>
      <c r="D5" s="7"/>
      <c r="E5" s="7"/>
      <c r="F5" s="7"/>
      <c r="G5" s="8"/>
      <c r="H5" s="8"/>
      <c r="I5" s="8"/>
      <c r="J5" s="11"/>
    </row>
    <row r="6" spans="1:17" ht="24.75" customHeight="1" x14ac:dyDescent="0.3">
      <c r="A6" s="10"/>
      <c r="B6" s="12"/>
      <c r="C6" s="24" t="s">
        <v>122</v>
      </c>
      <c r="D6" s="97" t="s">
        <v>74</v>
      </c>
      <c r="E6" s="98" t="s">
        <v>290</v>
      </c>
      <c r="F6" s="24" t="s">
        <v>87</v>
      </c>
      <c r="G6" s="541" t="s">
        <v>86</v>
      </c>
      <c r="H6" s="542"/>
      <c r="I6" s="542"/>
      <c r="J6" s="542"/>
      <c r="K6" s="542"/>
      <c r="L6" s="543"/>
      <c r="M6" s="24" t="s">
        <v>207</v>
      </c>
      <c r="N6" s="544" t="s">
        <v>206</v>
      </c>
      <c r="O6" s="544"/>
      <c r="P6" s="544"/>
      <c r="Q6" s="544"/>
    </row>
    <row r="7" spans="1:17" ht="30" customHeight="1" x14ac:dyDescent="0.3">
      <c r="A7" s="10"/>
      <c r="B7" s="12">
        <v>1</v>
      </c>
      <c r="C7" s="67" t="s">
        <v>321</v>
      </c>
      <c r="D7" s="296" t="s">
        <v>288</v>
      </c>
      <c r="E7" s="297"/>
      <c r="F7" s="301"/>
      <c r="G7" s="486"/>
      <c r="H7" s="487"/>
      <c r="I7" s="487"/>
      <c r="J7" s="487"/>
      <c r="K7" s="487"/>
      <c r="L7" s="488"/>
      <c r="M7" s="21"/>
      <c r="N7" s="485"/>
      <c r="O7" s="485"/>
      <c r="P7" s="485"/>
      <c r="Q7" s="485"/>
    </row>
    <row r="8" spans="1:17" ht="30" customHeight="1" x14ac:dyDescent="0.3">
      <c r="A8" s="10"/>
      <c r="B8" s="12">
        <v>2</v>
      </c>
      <c r="C8" s="278" t="s">
        <v>189</v>
      </c>
      <c r="D8" s="302"/>
      <c r="E8" s="297"/>
      <c r="F8" s="301"/>
      <c r="G8" s="486"/>
      <c r="H8" s="487"/>
      <c r="I8" s="487"/>
      <c r="J8" s="487"/>
      <c r="K8" s="487"/>
      <c r="L8" s="488"/>
      <c r="M8" s="21"/>
      <c r="N8" s="485"/>
      <c r="O8" s="485"/>
      <c r="P8" s="485"/>
      <c r="Q8" s="485"/>
    </row>
    <row r="9" spans="1:17" ht="30" customHeight="1" thickBot="1" x14ac:dyDescent="0.35">
      <c r="A9" s="10"/>
      <c r="B9" s="12">
        <v>3</v>
      </c>
      <c r="C9" s="14" t="s">
        <v>347</v>
      </c>
      <c r="D9" s="299" t="s">
        <v>288</v>
      </c>
      <c r="E9" s="300"/>
      <c r="F9" s="301"/>
      <c r="G9" s="486"/>
      <c r="H9" s="487"/>
      <c r="I9" s="487"/>
      <c r="J9" s="487"/>
      <c r="K9" s="487"/>
      <c r="L9" s="488"/>
      <c r="M9" s="21"/>
      <c r="N9" s="486"/>
      <c r="O9" s="487"/>
      <c r="P9" s="487"/>
      <c r="Q9" s="488"/>
    </row>
    <row r="10" spans="1:17" x14ac:dyDescent="0.3">
      <c r="B10" s="12"/>
      <c r="C10" s="15" t="s">
        <v>0</v>
      </c>
      <c r="D10" s="2"/>
      <c r="E10" s="71"/>
      <c r="F10" s="71">
        <f>IF(OR(D7="X",D7="x"),F7,0)+IF(OR(D8="X",D8="x"),F8,0)+IF(OR(D9="X",D9="x"),F9,0)</f>
        <v>0</v>
      </c>
      <c r="G10" s="368" t="s">
        <v>88</v>
      </c>
      <c r="H10" s="2">
        <f>2*(COUNTIF(D7:D9,"X"))</f>
        <v>4</v>
      </c>
      <c r="I10" s="16" t="s">
        <v>92</v>
      </c>
      <c r="J10" s="17" t="s">
        <v>91</v>
      </c>
      <c r="K10" s="18">
        <f xml:space="preserve"> 2*ROWS(F7:F9)</f>
        <v>6</v>
      </c>
      <c r="L10" s="19" t="s">
        <v>93</v>
      </c>
    </row>
    <row r="11" spans="1:17" x14ac:dyDescent="0.3">
      <c r="B11" s="12"/>
    </row>
    <row r="13" spans="1:17" x14ac:dyDescent="0.3">
      <c r="F13" s="76"/>
      <c r="H13" s="76"/>
      <c r="I13" s="76"/>
    </row>
  </sheetData>
  <sheetProtection algorithmName="SHA-512" hashValue="CMX7cbcfYOLcuR27TZ8BeLZhXyiNq/ZVjMvJzDQFKqy+172PKewl4X5BLuf2H0XmDyxhSqyQmCYOT0Yx6eAG2w==" saltValue="4gSk80hWO+e5rKRGqZyCSg==" spinCount="100000" sheet="1" objects="1" scenarios="1" formatColumns="0" formatRows="0"/>
  <dataConsolidate/>
  <mergeCells count="11">
    <mergeCell ref="N9:Q9"/>
    <mergeCell ref="G9:L9"/>
    <mergeCell ref="G8:L8"/>
    <mergeCell ref="N8:Q8"/>
    <mergeCell ref="A2:J2"/>
    <mergeCell ref="K2:L2"/>
    <mergeCell ref="C4:L4"/>
    <mergeCell ref="G6:L6"/>
    <mergeCell ref="N6:Q6"/>
    <mergeCell ref="G7:L7"/>
    <mergeCell ref="N7:Q7"/>
  </mergeCells>
  <conditionalFormatting sqref="E7:F9">
    <cfRule type="colorScale" priority="1">
      <colorScale>
        <cfvo type="num" val="$O$4"/>
        <cfvo type="num" val="$O$3"/>
        <cfvo type="num" val="$O$2"/>
        <color rgb="FFF8696B"/>
        <color rgb="FFFFEB84"/>
        <color rgb="FF63BE7B"/>
      </colorScale>
    </cfRule>
  </conditionalFormatting>
  <dataValidations disablePrompts="1" count="2">
    <dataValidation type="list" allowBlank="1" showInputMessage="1" showErrorMessage="1" sqref="E7:F9" xr:uid="{44B98763-699B-4513-B7B7-1D5C276AF636}">
      <formula1>$O$2:$O$4</formula1>
    </dataValidation>
    <dataValidation type="list" allowBlank="1" showInputMessage="1" showErrorMessage="1" sqref="D7:D9" xr:uid="{2E363AA6-6852-4CA0-8220-4BE7E1B5DC6D}">
      <formula1>"X"</formula1>
    </dataValidation>
  </dataValidations>
  <printOptions horizontalCentered="1" verticalCentered="1"/>
  <pageMargins left="0.70866141732283472" right="0.70866141732283472" top="1.5748031496062993" bottom="0.74803149606299213" header="0.31496062992125984" footer="0.31496062992125984"/>
  <pageSetup paperSize="8" scale="99" orientation="landscape" horizontalDpi="300" verticalDpi="300" r:id="rId1"/>
  <headerFooter>
    <oddHeader>&amp;L&amp;"Arial Narrow,Normal"&amp;9Bewertungstool V1.0&amp;R&amp;"Arial Narrow,Normal"&amp;G</oddHeader>
    <oddFooter>&amp;L&amp;"Arial Narrow,Normal"&amp;8&amp;F&amp;C&amp;"Arial Narrow,Normal"&amp;8&amp;P/&amp;N&amp;R&amp;"Arial Narrow,Normal"&amp;8&amp;D</oddFooter>
  </headerFooter>
  <legacyDrawingHF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3B1DB4-E8B4-4311-A5B8-B00DB43411A9}">
  <sheetPr>
    <tabColor rgb="FF6CAC34"/>
  </sheetPr>
  <dimension ref="A1:Q12"/>
  <sheetViews>
    <sheetView zoomScaleNormal="100" workbookViewId="0"/>
  </sheetViews>
  <sheetFormatPr baseColWidth="10" defaultColWidth="11.42578125" defaultRowHeight="16.5" x14ac:dyDescent="0.3"/>
  <cols>
    <col min="1" max="2" width="2.42578125" style="27" customWidth="1"/>
    <col min="3" max="3" width="21.28515625" style="27" customWidth="1"/>
    <col min="4" max="4" width="8.28515625" style="27" customWidth="1"/>
    <col min="5" max="6" width="7.42578125" style="27" customWidth="1"/>
    <col min="7" max="9" width="5.7109375" style="27" customWidth="1"/>
    <col min="10" max="10" width="15.140625" style="25" customWidth="1"/>
    <col min="11" max="11" width="4.28515625" style="25" customWidth="1"/>
    <col min="12" max="12" width="35.28515625" style="25" customWidth="1"/>
    <col min="13" max="13" width="25.42578125" style="25" customWidth="1"/>
    <col min="14" max="14" width="11.140625" style="26" customWidth="1"/>
    <col min="15" max="15" width="6.140625" style="26" customWidth="1"/>
    <col min="16" max="16" width="14.7109375" style="26" customWidth="1"/>
    <col min="17" max="17" width="14.7109375" style="25" customWidth="1"/>
    <col min="18" max="16384" width="11.42578125" style="25"/>
  </cols>
  <sheetData>
    <row r="1" spans="1:17" x14ac:dyDescent="0.3">
      <c r="A1" s="10"/>
      <c r="B1" s="10"/>
      <c r="C1" s="10"/>
      <c r="D1" s="10"/>
      <c r="E1" s="10"/>
      <c r="F1" s="10"/>
      <c r="G1" s="3"/>
      <c r="H1" s="3"/>
      <c r="I1" s="3"/>
      <c r="J1" s="4"/>
      <c r="N1" s="75" t="s">
        <v>89</v>
      </c>
    </row>
    <row r="2" spans="1:17" ht="18" customHeight="1" x14ac:dyDescent="0.3">
      <c r="A2" s="533" t="s">
        <v>66</v>
      </c>
      <c r="B2" s="534"/>
      <c r="C2" s="534"/>
      <c r="D2" s="534"/>
      <c r="E2" s="534"/>
      <c r="F2" s="534"/>
      <c r="G2" s="534"/>
      <c r="H2" s="534"/>
      <c r="I2" s="534"/>
      <c r="J2" s="534"/>
      <c r="K2" s="535" t="s">
        <v>63</v>
      </c>
      <c r="L2" s="536"/>
      <c r="N2" s="228" t="s">
        <v>143</v>
      </c>
      <c r="O2" s="254">
        <v>2</v>
      </c>
    </row>
    <row r="3" spans="1:17" x14ac:dyDescent="0.3">
      <c r="A3" s="6"/>
      <c r="B3" s="7"/>
      <c r="C3" s="7"/>
      <c r="D3" s="7"/>
      <c r="E3" s="7"/>
      <c r="F3" s="7"/>
      <c r="G3" s="8"/>
      <c r="H3" s="8"/>
      <c r="I3" s="8"/>
      <c r="J3" s="9"/>
      <c r="N3" s="229" t="s">
        <v>144</v>
      </c>
      <c r="O3" s="255">
        <v>1</v>
      </c>
    </row>
    <row r="4" spans="1:17" ht="28.5" customHeight="1" x14ac:dyDescent="0.3">
      <c r="A4" s="10"/>
      <c r="B4" s="7"/>
      <c r="C4" s="547" t="s">
        <v>84</v>
      </c>
      <c r="D4" s="539"/>
      <c r="E4" s="539"/>
      <c r="F4" s="539"/>
      <c r="G4" s="539"/>
      <c r="H4" s="539"/>
      <c r="I4" s="539"/>
      <c r="J4" s="539"/>
      <c r="K4" s="539"/>
      <c r="L4" s="548"/>
      <c r="N4" s="230" t="s">
        <v>145</v>
      </c>
      <c r="O4" s="257">
        <v>0</v>
      </c>
    </row>
    <row r="5" spans="1:17" ht="17.25" thickBot="1" x14ac:dyDescent="0.35">
      <c r="A5" s="10"/>
      <c r="B5" s="7"/>
      <c r="C5" s="7"/>
      <c r="D5" s="7"/>
      <c r="E5" s="7"/>
      <c r="F5" s="7"/>
      <c r="G5" s="8"/>
      <c r="H5" s="8"/>
      <c r="I5" s="8"/>
      <c r="J5" s="11"/>
    </row>
    <row r="6" spans="1:17" ht="24.75" customHeight="1" x14ac:dyDescent="0.3">
      <c r="A6" s="10"/>
      <c r="B6" s="12"/>
      <c r="C6" s="24" t="s">
        <v>122</v>
      </c>
      <c r="D6" s="97" t="s">
        <v>74</v>
      </c>
      <c r="E6" s="98" t="s">
        <v>290</v>
      </c>
      <c r="F6" s="24" t="s">
        <v>87</v>
      </c>
      <c r="G6" s="541" t="s">
        <v>86</v>
      </c>
      <c r="H6" s="542"/>
      <c r="I6" s="542"/>
      <c r="J6" s="542"/>
      <c r="K6" s="542"/>
      <c r="L6" s="543"/>
      <c r="M6" s="24" t="s">
        <v>207</v>
      </c>
      <c r="N6" s="549" t="s">
        <v>206</v>
      </c>
      <c r="O6" s="550"/>
      <c r="P6" s="550"/>
      <c r="Q6" s="551"/>
    </row>
    <row r="7" spans="1:17" ht="30" customHeight="1" x14ac:dyDescent="0.3">
      <c r="A7" s="10"/>
      <c r="B7" s="12">
        <v>1</v>
      </c>
      <c r="C7" s="67" t="s">
        <v>190</v>
      </c>
      <c r="D7" s="296" t="s">
        <v>288</v>
      </c>
      <c r="E7" s="297"/>
      <c r="F7" s="301"/>
      <c r="G7" s="486"/>
      <c r="H7" s="487"/>
      <c r="I7" s="487"/>
      <c r="J7" s="487"/>
      <c r="K7" s="487"/>
      <c r="L7" s="488"/>
      <c r="M7" s="21"/>
      <c r="N7" s="486"/>
      <c r="O7" s="487"/>
      <c r="P7" s="487"/>
      <c r="Q7" s="488"/>
    </row>
    <row r="8" spans="1:17" ht="30" customHeight="1" thickBot="1" x14ac:dyDescent="0.35">
      <c r="A8" s="10"/>
      <c r="B8" s="12">
        <v>2</v>
      </c>
      <c r="C8" s="14" t="s">
        <v>191</v>
      </c>
      <c r="D8" s="303"/>
      <c r="E8" s="300"/>
      <c r="F8" s="301"/>
      <c r="G8" s="486"/>
      <c r="H8" s="487"/>
      <c r="I8" s="487"/>
      <c r="J8" s="487"/>
      <c r="K8" s="487"/>
      <c r="L8" s="488"/>
      <c r="M8" s="21"/>
      <c r="N8" s="486"/>
      <c r="O8" s="487"/>
      <c r="P8" s="487"/>
      <c r="Q8" s="488"/>
    </row>
    <row r="9" spans="1:17" x14ac:dyDescent="0.3">
      <c r="B9" s="12"/>
      <c r="C9" s="15" t="s">
        <v>0</v>
      </c>
      <c r="D9" s="92"/>
      <c r="E9" s="92"/>
      <c r="F9" s="71">
        <f>IF(OR(D7="X",D7="x"),F7,0)+IF(OR(D8="X",D8="x"),F8,0)</f>
        <v>0</v>
      </c>
      <c r="G9" s="368" t="s">
        <v>88</v>
      </c>
      <c r="H9" s="2">
        <f>2*(COUNTIF(D7:D8,"X"))</f>
        <v>2</v>
      </c>
      <c r="I9" s="16" t="s">
        <v>92</v>
      </c>
      <c r="J9" s="17" t="s">
        <v>91</v>
      </c>
      <c r="K9" s="18">
        <f xml:space="preserve"> 2*ROWS(F7:F8)</f>
        <v>4</v>
      </c>
      <c r="L9" s="19" t="s">
        <v>93</v>
      </c>
    </row>
    <row r="10" spans="1:17" x14ac:dyDescent="0.3">
      <c r="B10" s="12"/>
    </row>
    <row r="12" spans="1:17" x14ac:dyDescent="0.3">
      <c r="F12" s="76"/>
      <c r="H12" s="76"/>
      <c r="I12" s="76"/>
    </row>
  </sheetData>
  <sheetProtection algorithmName="SHA-512" hashValue="ilK67Kv95Ly9cgcYVYET16Dz/nleDpWWoBaG8AM4XRmPz7981a3j4oBpzp7l4xO3KtSczpMBCaTuGLMWwSWObg==" saltValue="Kjr4mea3tYwiTsdqHRNi6w==" spinCount="100000" sheet="1" objects="1" scenarios="1" formatColumns="0" formatRows="0"/>
  <dataConsolidate/>
  <mergeCells count="9">
    <mergeCell ref="G8:L8"/>
    <mergeCell ref="N8:Q8"/>
    <mergeCell ref="A2:J2"/>
    <mergeCell ref="K2:L2"/>
    <mergeCell ref="C4:L4"/>
    <mergeCell ref="G6:L6"/>
    <mergeCell ref="N6:Q6"/>
    <mergeCell ref="G7:L7"/>
    <mergeCell ref="N7:Q7"/>
  </mergeCells>
  <conditionalFormatting sqref="E7:F8">
    <cfRule type="colorScale" priority="1">
      <colorScale>
        <cfvo type="num" val="$O$4"/>
        <cfvo type="num" val="$O$3"/>
        <cfvo type="num" val="$O$2"/>
        <color rgb="FFF8696B"/>
        <color rgb="FFFFEB84"/>
        <color rgb="FF63BE7B"/>
      </colorScale>
    </cfRule>
  </conditionalFormatting>
  <dataValidations disablePrompts="1" count="2">
    <dataValidation type="list" allowBlank="1" showInputMessage="1" showErrorMessage="1" sqref="E7:F8" xr:uid="{022189A8-5DD1-4106-B394-343A3756A249}">
      <formula1>$O$2:$O$4</formula1>
    </dataValidation>
    <dataValidation type="list" allowBlank="1" showInputMessage="1" showErrorMessage="1" sqref="D7:D8" xr:uid="{9124768D-8274-4F56-B605-CA4927E22CC4}">
      <formula1>"X"</formula1>
    </dataValidation>
  </dataValidations>
  <printOptions horizontalCentered="1" verticalCentered="1"/>
  <pageMargins left="0.70866141732283472" right="0.70866141732283472" top="1.5748031496062993" bottom="0.74803149606299213" header="0.31496062992125984" footer="0.31496062992125984"/>
  <pageSetup paperSize="8" scale="99" orientation="landscape" horizontalDpi="300" verticalDpi="300" r:id="rId1"/>
  <headerFooter>
    <oddHeader>&amp;L&amp;"Arial Narrow,Normal"&amp;9Bewertungstool V1.0&amp;R&amp;"Arial Narrow,Normal"&amp;G</oddHeader>
    <oddFooter>&amp;L&amp;"Arial Narrow,Normal"&amp;8&amp;F&amp;C&amp;"Arial Narrow,Normal"&amp;8&amp;P/&amp;N&amp;R&amp;"Arial Narrow,Normal"&amp;8&amp;D</oddFooter>
  </headerFooter>
  <legacyDrawingHF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495235-EEB7-4DA6-BE31-61EEE1DCA412}">
  <sheetPr>
    <tabColor rgb="FF6CAC34"/>
  </sheetPr>
  <dimension ref="A1:Q11"/>
  <sheetViews>
    <sheetView zoomScaleNormal="100" workbookViewId="0"/>
  </sheetViews>
  <sheetFormatPr baseColWidth="10" defaultColWidth="11.42578125" defaultRowHeight="16.5" x14ac:dyDescent="0.3"/>
  <cols>
    <col min="1" max="2" width="2.42578125" style="27" customWidth="1"/>
    <col min="3" max="3" width="21.28515625" style="27" customWidth="1"/>
    <col min="4" max="4" width="8.28515625" style="27" customWidth="1"/>
    <col min="5" max="6" width="7.42578125" style="27" customWidth="1"/>
    <col min="7" max="9" width="5.7109375" style="27" customWidth="1"/>
    <col min="10" max="10" width="15.140625" style="25" customWidth="1"/>
    <col min="11" max="11" width="4.28515625" style="25" customWidth="1"/>
    <col min="12" max="12" width="35.28515625" style="25" customWidth="1"/>
    <col min="13" max="13" width="25.42578125" style="25" customWidth="1"/>
    <col min="14" max="14" width="11.140625" style="26" customWidth="1"/>
    <col min="15" max="15" width="6.140625" style="26" customWidth="1"/>
    <col min="16" max="16" width="14.7109375" style="26" customWidth="1"/>
    <col min="17" max="17" width="14.7109375" style="25" customWidth="1"/>
    <col min="18" max="16384" width="11.42578125" style="25"/>
  </cols>
  <sheetData>
    <row r="1" spans="1:17" x14ac:dyDescent="0.3">
      <c r="A1" s="10"/>
      <c r="B1" s="10"/>
      <c r="C1" s="10"/>
      <c r="D1" s="10"/>
      <c r="E1" s="10"/>
      <c r="F1" s="10"/>
      <c r="G1" s="3"/>
      <c r="H1" s="3"/>
      <c r="I1" s="3"/>
      <c r="J1" s="4"/>
      <c r="N1" s="75" t="s">
        <v>89</v>
      </c>
    </row>
    <row r="2" spans="1:17" ht="18" customHeight="1" x14ac:dyDescent="0.3">
      <c r="A2" s="533" t="s">
        <v>67</v>
      </c>
      <c r="B2" s="534"/>
      <c r="C2" s="534"/>
      <c r="D2" s="534"/>
      <c r="E2" s="534"/>
      <c r="F2" s="534"/>
      <c r="G2" s="534"/>
      <c r="H2" s="534"/>
      <c r="I2" s="534"/>
      <c r="J2" s="534"/>
      <c r="K2" s="535" t="s">
        <v>65</v>
      </c>
      <c r="L2" s="536"/>
      <c r="N2" s="72" t="s">
        <v>143</v>
      </c>
      <c r="O2" s="254">
        <v>2</v>
      </c>
    </row>
    <row r="3" spans="1:17" x14ac:dyDescent="0.3">
      <c r="A3" s="6"/>
      <c r="B3" s="7"/>
      <c r="C3" s="7"/>
      <c r="D3" s="7"/>
      <c r="E3" s="7"/>
      <c r="F3" s="7"/>
      <c r="G3" s="8"/>
      <c r="H3" s="8"/>
      <c r="I3" s="8"/>
      <c r="J3" s="9"/>
      <c r="N3" s="73" t="s">
        <v>144</v>
      </c>
      <c r="O3" s="255">
        <v>1</v>
      </c>
    </row>
    <row r="4" spans="1:17" ht="15" customHeight="1" x14ac:dyDescent="0.3">
      <c r="A4" s="10"/>
      <c r="B4" s="7"/>
      <c r="C4" s="537" t="s">
        <v>85</v>
      </c>
      <c r="D4" s="538"/>
      <c r="E4" s="539"/>
      <c r="F4" s="538"/>
      <c r="G4" s="538"/>
      <c r="H4" s="538"/>
      <c r="I4" s="538"/>
      <c r="J4" s="538"/>
      <c r="K4" s="538"/>
      <c r="L4" s="540"/>
      <c r="N4" s="74" t="s">
        <v>145</v>
      </c>
      <c r="O4" s="257">
        <v>0</v>
      </c>
    </row>
    <row r="5" spans="1:17" ht="17.25" thickBot="1" x14ac:dyDescent="0.35">
      <c r="A5" s="10"/>
      <c r="B5" s="7"/>
      <c r="C5" s="7"/>
      <c r="D5" s="7"/>
      <c r="E5" s="7"/>
      <c r="F5" s="7"/>
      <c r="G5" s="8"/>
      <c r="H5" s="8"/>
      <c r="I5" s="8"/>
      <c r="J5" s="11"/>
    </row>
    <row r="6" spans="1:17" ht="24.75" customHeight="1" x14ac:dyDescent="0.3">
      <c r="A6" s="10"/>
      <c r="B6" s="12"/>
      <c r="C6" s="24" t="s">
        <v>122</v>
      </c>
      <c r="D6" s="97" t="s">
        <v>74</v>
      </c>
      <c r="E6" s="98" t="s">
        <v>290</v>
      </c>
      <c r="F6" s="24" t="s">
        <v>87</v>
      </c>
      <c r="G6" s="541" t="s">
        <v>86</v>
      </c>
      <c r="H6" s="542"/>
      <c r="I6" s="542"/>
      <c r="J6" s="542"/>
      <c r="K6" s="542"/>
      <c r="L6" s="543"/>
      <c r="M6" s="24" t="s">
        <v>207</v>
      </c>
      <c r="N6" s="544" t="s">
        <v>206</v>
      </c>
      <c r="O6" s="544"/>
      <c r="P6" s="544"/>
      <c r="Q6" s="544"/>
    </row>
    <row r="7" spans="1:17" ht="30" customHeight="1" thickBot="1" x14ac:dyDescent="0.35">
      <c r="A7" s="10"/>
      <c r="B7" s="12">
        <v>1</v>
      </c>
      <c r="C7" s="67" t="s">
        <v>192</v>
      </c>
      <c r="D7" s="299" t="s">
        <v>288</v>
      </c>
      <c r="E7" s="300"/>
      <c r="F7" s="301"/>
      <c r="G7" s="486"/>
      <c r="H7" s="487"/>
      <c r="I7" s="487"/>
      <c r="J7" s="487"/>
      <c r="K7" s="487"/>
      <c r="L7" s="488"/>
      <c r="M7" s="21"/>
      <c r="N7" s="485"/>
      <c r="O7" s="485"/>
      <c r="P7" s="485"/>
      <c r="Q7" s="485"/>
    </row>
    <row r="8" spans="1:17" x14ac:dyDescent="0.3">
      <c r="B8" s="12"/>
      <c r="C8" s="15" t="s">
        <v>0</v>
      </c>
      <c r="D8" s="92"/>
      <c r="E8" s="92"/>
      <c r="F8" s="71">
        <f>IF(OR(D7="X",D7="x"),F7,0)</f>
        <v>0</v>
      </c>
      <c r="G8" s="368" t="s">
        <v>88</v>
      </c>
      <c r="H8" s="2">
        <f>2*(COUNTIF(D7:D7,"X"))</f>
        <v>2</v>
      </c>
      <c r="I8" s="16" t="s">
        <v>92</v>
      </c>
      <c r="J8" s="17" t="s">
        <v>91</v>
      </c>
      <c r="K8" s="18">
        <f xml:space="preserve"> 2*ROWS(F7:F7)</f>
        <v>2</v>
      </c>
      <c r="L8" s="19" t="s">
        <v>93</v>
      </c>
    </row>
    <row r="9" spans="1:17" x14ac:dyDescent="0.3">
      <c r="B9" s="12"/>
    </row>
    <row r="11" spans="1:17" x14ac:dyDescent="0.3">
      <c r="F11" s="76"/>
      <c r="H11" s="76"/>
      <c r="I11" s="76"/>
    </row>
  </sheetData>
  <sheetProtection algorithmName="SHA-512" hashValue="j6Fy95uqmFHG3P/4/LxYV9pT7SHEy8PMK8gI2M/e88sMnlxTV9yqOqGyFasokWqMG4icbCtOmyqzmvKbKxyhZA==" saltValue="VA48H+PShu+HWdltWtrbtw==" spinCount="100000" sheet="1" objects="1" scenarios="1" formatColumns="0" formatRows="0"/>
  <dataConsolidate/>
  <mergeCells count="7">
    <mergeCell ref="G7:L7"/>
    <mergeCell ref="N7:Q7"/>
    <mergeCell ref="A2:J2"/>
    <mergeCell ref="K2:L2"/>
    <mergeCell ref="C4:L4"/>
    <mergeCell ref="G6:L6"/>
    <mergeCell ref="N6:Q6"/>
  </mergeCells>
  <conditionalFormatting sqref="E7:F7">
    <cfRule type="colorScale" priority="1">
      <colorScale>
        <cfvo type="num" val="$O$4"/>
        <cfvo type="num" val="$O$3"/>
        <cfvo type="num" val="$O$2"/>
        <color rgb="FFF8696B"/>
        <color rgb="FFFFEB84"/>
        <color rgb="FF63BE7B"/>
      </colorScale>
    </cfRule>
  </conditionalFormatting>
  <dataValidations disablePrompts="1" count="2">
    <dataValidation type="list" allowBlank="1" showInputMessage="1" showErrorMessage="1" sqref="E7:F7" xr:uid="{86A61A17-116E-4C09-A196-D9C3F83338E5}">
      <formula1>$O$2:$O$4</formula1>
    </dataValidation>
    <dataValidation type="list" allowBlank="1" showInputMessage="1" showErrorMessage="1" sqref="D7" xr:uid="{34DC1244-8906-4506-B6DB-B193D379FD15}">
      <formula1>"X"</formula1>
    </dataValidation>
  </dataValidations>
  <printOptions horizontalCentered="1" verticalCentered="1"/>
  <pageMargins left="0.70866141732283472" right="0.70866141732283472" top="1.5748031496062993" bottom="0.74803149606299213" header="0.31496062992125984" footer="0.31496062992125984"/>
  <pageSetup paperSize="8" scale="99" orientation="landscape" horizontalDpi="300" verticalDpi="300" r:id="rId1"/>
  <headerFooter>
    <oddHeader>&amp;L&amp;"Arial Narrow,Normal"&amp;9Bewertungstool V1.0&amp;R&amp;"Arial Narrow,Normal"&amp;G</oddHeader>
    <oddFooter>&amp;L&amp;"Arial Narrow,Normal"&amp;8&amp;F&amp;C&amp;"Arial Narrow,Normal"&amp;8&amp;P/&amp;N&amp;R&amp;"Arial Narrow,Normal"&amp;8&amp;D</oddFooter>
  </headerFooter>
  <legacyDrawingHF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C2B791-3BCE-4043-AFDA-AFB3A42DACFF}">
  <sheetPr>
    <tabColor theme="0" tint="-0.14999847407452621"/>
  </sheetPr>
  <dimension ref="A1:G82"/>
  <sheetViews>
    <sheetView zoomScaleNormal="100" workbookViewId="0">
      <selection activeCell="C1" sqref="C1"/>
    </sheetView>
  </sheetViews>
  <sheetFormatPr baseColWidth="10" defaultColWidth="10.85546875" defaultRowHeight="16.5" x14ac:dyDescent="0.3"/>
  <cols>
    <col min="1" max="1" width="2.5703125" style="25" customWidth="1"/>
    <col min="2" max="2" width="4.140625" style="116" customWidth="1"/>
    <col min="3" max="3" width="6.7109375" style="112" customWidth="1"/>
    <col min="4" max="4" width="43.140625" style="112" customWidth="1"/>
    <col min="5" max="5" width="4.28515625" style="80" customWidth="1"/>
    <col min="6" max="6" width="101.85546875" style="78" customWidth="1"/>
    <col min="7" max="7" width="10.85546875" style="25"/>
    <col min="8" max="8" width="11.28515625" style="25" customWidth="1"/>
    <col min="9" max="16384" width="10.85546875" style="25"/>
  </cols>
  <sheetData>
    <row r="1" spans="1:7" x14ac:dyDescent="0.3">
      <c r="A1" s="30"/>
      <c r="B1" s="80"/>
    </row>
    <row r="2" spans="1:7" ht="15.75" customHeight="1" x14ac:dyDescent="0.3">
      <c r="A2" s="30"/>
      <c r="B2" s="279"/>
      <c r="C2" s="82"/>
      <c r="D2" s="113"/>
    </row>
    <row r="3" spans="1:7" ht="15.75" customHeight="1" x14ac:dyDescent="0.3">
      <c r="A3" s="30"/>
      <c r="B3" s="561" t="s">
        <v>71</v>
      </c>
      <c r="C3" s="561"/>
      <c r="D3" s="113"/>
      <c r="E3" s="179" t="s">
        <v>200</v>
      </c>
      <c r="F3" s="79" t="s">
        <v>336</v>
      </c>
      <c r="G3" s="260" t="s">
        <v>283</v>
      </c>
    </row>
    <row r="4" spans="1:7" x14ac:dyDescent="0.3">
      <c r="A4" s="30"/>
      <c r="B4" s="558" t="s">
        <v>19</v>
      </c>
      <c r="C4" s="167" t="s">
        <v>209</v>
      </c>
      <c r="D4" s="165" t="str">
        <f>'T 1.1'!C7</f>
        <v>Prüfung der Anwendbarkeit</v>
      </c>
      <c r="E4" s="370" t="str">
        <f>IF(COUNTBLANK('T 1.1'!D7)&gt;0,"",'T 1.1'!D7)</f>
        <v>X</v>
      </c>
      <c r="F4" s="371" t="str">
        <f>IF(COUNTBLANK('T 1.1'!N7)&gt;0,"Keine",'T 1.1'!N7)</f>
        <v>Keine</v>
      </c>
      <c r="G4" s="310"/>
    </row>
    <row r="5" spans="1:7" x14ac:dyDescent="0.3">
      <c r="A5" s="30"/>
      <c r="B5" s="559"/>
      <c r="C5" s="167" t="s">
        <v>210</v>
      </c>
      <c r="D5" s="165" t="str">
        <f>'T 1.1'!C8</f>
        <v>Nachhaltigkeitsbewertung</v>
      </c>
      <c r="E5" s="370" t="str">
        <f>IF(COUNTBLANK('T 1.1'!D8)&gt;0,"",'T 1.1'!D8)</f>
        <v>X</v>
      </c>
      <c r="F5" s="371" t="str">
        <f>IF(COUNTBLANK('T 1.1'!N8)&gt;0,"Keine",'T 1.1'!N8)</f>
        <v>Keine</v>
      </c>
      <c r="G5" s="310"/>
    </row>
    <row r="6" spans="1:7" x14ac:dyDescent="0.3">
      <c r="A6" s="30"/>
      <c r="B6" s="559"/>
      <c r="C6" s="167" t="s">
        <v>211</v>
      </c>
      <c r="D6" s="165" t="str">
        <f>'T 1.1'!C9</f>
        <v>Projektorganisation</v>
      </c>
      <c r="E6" s="370" t="str">
        <f>IF(COUNTBLANK('T 1.1'!D9)&gt;0,"",'T 1.1'!D9)</f>
        <v>X</v>
      </c>
      <c r="F6" s="371" t="str">
        <f>IF(COUNTBLANK('T 1.1'!N9)&gt;0,"Keine",'T 1.1'!N9)</f>
        <v>Keine</v>
      </c>
      <c r="G6" s="310"/>
    </row>
    <row r="7" spans="1:7" x14ac:dyDescent="0.3">
      <c r="A7" s="30"/>
      <c r="B7" s="559"/>
      <c r="C7" s="167" t="s">
        <v>212</v>
      </c>
      <c r="D7" s="165" t="str">
        <f>'T 1.2'!C7</f>
        <v>Zielsetzung des Projekts</v>
      </c>
      <c r="E7" s="372" t="str">
        <f>IF(COUNTBLANK('T 1.2'!D7)&gt;0,"",'T 1.2'!D7)</f>
        <v>X</v>
      </c>
      <c r="F7" s="373" t="str">
        <f>IF(COUNTBLANK('T 1.2'!N7)&gt;0,"Keine",'T 1.2'!N7)</f>
        <v>Keine</v>
      </c>
      <c r="G7" s="310"/>
    </row>
    <row r="8" spans="1:7" x14ac:dyDescent="0.3">
      <c r="A8" s="30"/>
      <c r="B8" s="559"/>
      <c r="C8" s="167" t="s">
        <v>213</v>
      </c>
      <c r="D8" s="165" t="str">
        <f>'T 1.2'!C8</f>
        <v>Ziele der SNBS-Bewertung</v>
      </c>
      <c r="E8" s="372" t="str">
        <f>IF(COUNTBLANK('T 1.2'!D8)&gt;0,"",'T 1.2'!D8)</f>
        <v>X</v>
      </c>
      <c r="F8" s="373" t="str">
        <f>IF(COUNTBLANK('T 1.2'!N8)&gt;0,"Keine",'T 1.2'!N8)</f>
        <v>Keine</v>
      </c>
      <c r="G8" s="310"/>
    </row>
    <row r="9" spans="1:7" x14ac:dyDescent="0.3">
      <c r="A9" s="30"/>
      <c r="B9" s="559"/>
      <c r="C9" s="167" t="s">
        <v>214</v>
      </c>
      <c r="D9" s="165" t="str">
        <f>'T 1.2'!C9</f>
        <v>Systemabgrenzung</v>
      </c>
      <c r="E9" s="372" t="str">
        <f>IF(COUNTBLANK('T 1.2'!D9)&gt;0,"",'T 1.2'!D9)</f>
        <v>X</v>
      </c>
      <c r="F9" s="373" t="str">
        <f>IF(COUNTBLANK('T 1.2'!N9)&gt;0,"Keine",'T 1.2'!N9)</f>
        <v>Keine</v>
      </c>
      <c r="G9" s="310"/>
    </row>
    <row r="10" spans="1:7" x14ac:dyDescent="0.3">
      <c r="A10" s="30"/>
      <c r="B10" s="559"/>
      <c r="C10" s="167" t="s">
        <v>215</v>
      </c>
      <c r="D10" s="165" t="str">
        <f>'T 1.3'!C7</f>
        <v>Zielkonflikte</v>
      </c>
      <c r="E10" s="370" t="str">
        <f>IF(COUNTBLANK('T 1.3'!D7)&gt;0,"",'T 1.3'!D7)</f>
        <v>X</v>
      </c>
      <c r="F10" s="371" t="str">
        <f>IF(COUNTBLANK('T 1.3'!N7)&gt;0,"Keine",'T 1.3'!N7)</f>
        <v>Keine</v>
      </c>
      <c r="G10" s="311"/>
    </row>
    <row r="11" spans="1:7" x14ac:dyDescent="0.3">
      <c r="A11" s="30"/>
      <c r="B11" s="560"/>
      <c r="C11" s="167" t="s">
        <v>216</v>
      </c>
      <c r="D11" s="165" t="str">
        <f>'T 1.3'!C8</f>
        <v>Synergien</v>
      </c>
      <c r="E11" s="370" t="str">
        <f>IF(COUNTBLANK('T 1.3'!D8)&gt;0,"",'T 1.3'!D8)</f>
        <v>X</v>
      </c>
      <c r="F11" s="371" t="str">
        <f>IF(COUNTBLANK('T 1.3'!N8)&gt;0,"Keine",'T 1.3'!N8)</f>
        <v>Keine</v>
      </c>
      <c r="G11" s="311"/>
    </row>
    <row r="12" spans="1:7" ht="6" customHeight="1" x14ac:dyDescent="0.3">
      <c r="A12" s="30"/>
      <c r="B12" s="177"/>
      <c r="C12" s="178"/>
      <c r="D12" s="173"/>
      <c r="E12" s="374"/>
      <c r="F12" s="375"/>
      <c r="G12" s="309"/>
    </row>
    <row r="13" spans="1:7" x14ac:dyDescent="0.3">
      <c r="A13" s="30"/>
      <c r="B13" s="557" t="s">
        <v>1</v>
      </c>
      <c r="C13" s="168" t="s">
        <v>217</v>
      </c>
      <c r="D13" s="165" t="str">
        <f>'G 1.1'!C7</f>
        <v>Raumplanung</v>
      </c>
      <c r="E13" s="370" t="str">
        <f>IF(COUNTBLANK('G 1.1'!D7)&gt;0,"",'G 1.1'!D7)</f>
        <v>X</v>
      </c>
      <c r="F13" s="371" t="str">
        <f>IF(COUNTBLANK('G 1.1'!N7)&gt;0,"Keine",'G 1.1'!N7)</f>
        <v>Keine</v>
      </c>
      <c r="G13" s="311"/>
    </row>
    <row r="14" spans="1:7" x14ac:dyDescent="0.3">
      <c r="A14" s="30"/>
      <c r="B14" s="557"/>
      <c r="C14" s="168" t="s">
        <v>218</v>
      </c>
      <c r="D14" s="165" t="str">
        <f>'G 1.1'!C8</f>
        <v>Landschaften, Ortsbilder und Kulturraum</v>
      </c>
      <c r="E14" s="370" t="str">
        <f>IF(COUNTBLANK('G 1.1'!D8)&gt;0,"",'G 1.1'!D8)</f>
        <v>X</v>
      </c>
      <c r="F14" s="371" t="str">
        <f>IF(COUNTBLANK('G 1.1'!N8)&gt;0,"Keine",'G 1.1'!N8)</f>
        <v>Keine</v>
      </c>
      <c r="G14" s="311"/>
    </row>
    <row r="15" spans="1:7" x14ac:dyDescent="0.3">
      <c r="A15" s="30"/>
      <c r="B15" s="557"/>
      <c r="C15" s="168" t="s">
        <v>219</v>
      </c>
      <c r="D15" s="165" t="str">
        <f>'G 1.2'!C7</f>
        <v>Zerschneidungswirkung</v>
      </c>
      <c r="E15" s="376" t="str">
        <f>IF(COUNTBLANK('G 1.2'!D7)&gt;0,"",'G 1.2'!D7)</f>
        <v/>
      </c>
      <c r="F15" s="371" t="str">
        <f>IF(COUNTBLANK('G 1.2'!N7)&gt;0,"Keine",'G 1.2'!N7)</f>
        <v>Keine</v>
      </c>
      <c r="G15" s="311"/>
    </row>
    <row r="16" spans="1:7" x14ac:dyDescent="0.3">
      <c r="A16" s="30"/>
      <c r="B16" s="557"/>
      <c r="C16" s="168" t="s">
        <v>220</v>
      </c>
      <c r="D16" s="165" t="str">
        <f>'G 1.2'!C8</f>
        <v>Öffentlicher Raum, Frei- und Erholungsräume</v>
      </c>
      <c r="E16" s="376" t="str">
        <f>IF(COUNTBLANK('G 1.2'!D8)&gt;0,"",'G 1.2'!D8)</f>
        <v/>
      </c>
      <c r="F16" s="371" t="str">
        <f>IF(COUNTBLANK('G 1.2'!N8)&gt;0,"Keine",'G 1.2'!N8)</f>
        <v>Keine</v>
      </c>
      <c r="G16" s="311"/>
    </row>
    <row r="17" spans="1:7" x14ac:dyDescent="0.3">
      <c r="A17" s="30"/>
      <c r="B17" s="557"/>
      <c r="C17" s="168" t="s">
        <v>221</v>
      </c>
      <c r="D17" s="165" t="str">
        <f>'G 1.2'!C9</f>
        <v>Aus- und Fernsicht</v>
      </c>
      <c r="E17" s="376" t="str">
        <f>IF(COUNTBLANK('G 1.2'!D9)&gt;0,"",'G 1.2'!D9)</f>
        <v/>
      </c>
      <c r="F17" s="371" t="str">
        <f>IF(COUNTBLANK('G 1.2'!N9)&gt;0,"Keine",'G 1.2'!N9)</f>
        <v>Keine</v>
      </c>
      <c r="G17" s="311"/>
    </row>
    <row r="18" spans="1:7" x14ac:dyDescent="0.3">
      <c r="A18" s="30"/>
      <c r="B18" s="557"/>
      <c r="C18" s="168" t="s">
        <v>222</v>
      </c>
      <c r="D18" s="165" t="str">
        <f>'G 1.3'!C7</f>
        <v>Barrierefreier Zugang</v>
      </c>
      <c r="E18" s="370" t="str">
        <f>IF(COUNTBLANK('G 1.3'!D7)&gt;0,"",'G 1.3'!D7)</f>
        <v>X</v>
      </c>
      <c r="F18" s="371" t="str">
        <f>IF(COUNTBLANK('G 1.3'!N7)&gt;0,"Keine",'G 1.3'!N7)</f>
        <v>Keine</v>
      </c>
      <c r="G18" s="311"/>
    </row>
    <row r="19" spans="1:7" x14ac:dyDescent="0.3">
      <c r="A19" s="30"/>
      <c r="B19" s="557"/>
      <c r="C19" s="168" t="s">
        <v>223</v>
      </c>
      <c r="D19" s="165" t="str">
        <f>'G 1.3'!C8</f>
        <v>Beschilderung</v>
      </c>
      <c r="E19" s="380" t="str">
        <f>IF(COUNTBLANK('G 1.3'!D8)&gt;0,"",'G 1.3'!D8)</f>
        <v/>
      </c>
      <c r="F19" s="371" t="str">
        <f>IF(COUNTBLANK('G 1.3'!N8)&gt;0,"Keine",'G 1.3'!N8)</f>
        <v>Keine</v>
      </c>
      <c r="G19" s="311"/>
    </row>
    <row r="20" spans="1:7" x14ac:dyDescent="0.3">
      <c r="A20" s="30"/>
      <c r="B20" s="557"/>
      <c r="C20" s="168" t="s">
        <v>224</v>
      </c>
      <c r="D20" s="166" t="str">
        <f>'G 1.3'!C9</f>
        <v>Aufenthaltsqualität im Umfeld der Infrastruktur</v>
      </c>
      <c r="E20" s="370" t="str">
        <f>IF(COUNTBLANK('G 1.3'!D9)&gt;0,"",'G 1.3'!D9)</f>
        <v>X</v>
      </c>
      <c r="F20" s="371" t="str">
        <f>IF(COUNTBLANK('G 1.3'!N9)&gt;0,"Keine",'G 1.3'!N9)</f>
        <v>Keine</v>
      </c>
      <c r="G20" s="311"/>
    </row>
    <row r="21" spans="1:7" x14ac:dyDescent="0.3">
      <c r="A21" s="30"/>
      <c r="B21" s="557"/>
      <c r="C21" s="168" t="s">
        <v>225</v>
      </c>
      <c r="D21" s="165" t="str">
        <f>'G 2.1'!C7</f>
        <v>Stakeholder und Partizipation</v>
      </c>
      <c r="E21" s="370" t="str">
        <f>IF(COUNTBLANK('G 2.1'!D7)&gt;0,"",'G 2.1'!D7)</f>
        <v>X</v>
      </c>
      <c r="F21" s="371" t="str">
        <f>IF(COUNTBLANK('G 2.1'!N7)&gt;0,"Keine",'G 2.1'!N7)</f>
        <v>Keine</v>
      </c>
      <c r="G21" s="311"/>
    </row>
    <row r="22" spans="1:7" x14ac:dyDescent="0.3">
      <c r="A22" s="30"/>
      <c r="B22" s="557"/>
      <c r="C22" s="168" t="s">
        <v>226</v>
      </c>
      <c r="D22" s="165" t="str">
        <f>'G 2.1'!C8</f>
        <v>Kommunikation und Reklamationen</v>
      </c>
      <c r="E22" s="370" t="str">
        <f>IF(COUNTBLANK('G 2.1'!D8)&gt;0,"",'G 2.1'!D8)</f>
        <v>X</v>
      </c>
      <c r="F22" s="371" t="str">
        <f>IF(COUNTBLANK('G 2.1'!N8)&gt;0,"Keine",'G 2.1'!N8)</f>
        <v>Keine</v>
      </c>
      <c r="G22" s="311"/>
    </row>
    <row r="23" spans="1:7" x14ac:dyDescent="0.3">
      <c r="A23" s="30"/>
      <c r="B23" s="557"/>
      <c r="C23" s="168" t="s">
        <v>227</v>
      </c>
      <c r="D23" s="165" t="str">
        <f>'G 2.2'!C7</f>
        <v>Sozialverträgliches Verhalten</v>
      </c>
      <c r="E23" s="370" t="str">
        <f>IF(COUNTBLANK('G 2.2'!D7)&gt;0,"",'G 2.2'!D7)</f>
        <v>X</v>
      </c>
      <c r="F23" s="371" t="str">
        <f>IF(COUNTBLANK('G 2.2'!N7)&gt;0,"Keine",'G 2.2'!N7)</f>
        <v>Keine</v>
      </c>
      <c r="G23" s="311"/>
    </row>
    <row r="24" spans="1:7" x14ac:dyDescent="0.3">
      <c r="A24" s="30"/>
      <c r="B24" s="557"/>
      <c r="C24" s="168" t="s">
        <v>228</v>
      </c>
      <c r="D24" s="165" t="str">
        <f>'G 2.3'!C7</f>
        <v>Rechtliche und normative Rahmenbedingungen</v>
      </c>
      <c r="E24" s="370" t="str">
        <f>IF(COUNTBLANK('G 2.3'!D7)&gt;0,"",'G 2.3'!D7)</f>
        <v>X</v>
      </c>
      <c r="F24" s="371" t="str">
        <f>IF(COUNTBLANK('G 2.3'!N7)&gt;0,"Keine",'G 2.3'!N7)</f>
        <v>Keine</v>
      </c>
      <c r="G24" s="311"/>
    </row>
    <row r="25" spans="1:7" x14ac:dyDescent="0.3">
      <c r="A25" s="30"/>
      <c r="B25" s="557"/>
      <c r="C25" s="168" t="s">
        <v>229</v>
      </c>
      <c r="D25" s="165" t="str">
        <f>'G 2.3'!C8</f>
        <v>Verfahren und Spezialbewilligungen</v>
      </c>
      <c r="E25" s="370" t="str">
        <f>IF(COUNTBLANK('G 2.3'!D8)&gt;0,"",'G 2.3'!D8)</f>
        <v>X</v>
      </c>
      <c r="F25" s="371" t="str">
        <f>IF(COUNTBLANK('G 2.3'!N8)&gt;0,"Keine",'G 2.3'!N8)</f>
        <v>Keine</v>
      </c>
      <c r="G25" s="311"/>
    </row>
    <row r="26" spans="1:7" x14ac:dyDescent="0.3">
      <c r="A26" s="30"/>
      <c r="B26" s="557"/>
      <c r="C26" s="168" t="s">
        <v>230</v>
      </c>
      <c r="D26" s="165" t="str">
        <f>'G 2.4'!C7</f>
        <v>Grundversorgung und Suffizienz</v>
      </c>
      <c r="E26" s="376" t="str">
        <f>IF(COUNTBLANK('G 2.4'!D7)&gt;0,"",'G 2.4'!D7)</f>
        <v/>
      </c>
      <c r="F26" s="371" t="str">
        <f>IF(COUNTBLANK('G 2.4'!N7)&gt;0,"Keine",'G 2.4'!N7)</f>
        <v>Keine</v>
      </c>
      <c r="G26" s="311"/>
    </row>
    <row r="27" spans="1:7" x14ac:dyDescent="0.3">
      <c r="A27" s="30"/>
      <c r="B27" s="557"/>
      <c r="C27" s="168" t="s">
        <v>231</v>
      </c>
      <c r="D27" s="165" t="str">
        <f>'G 2.4'!C8</f>
        <v>Soziale und generationsbezogene Gerechtigkeit</v>
      </c>
      <c r="E27" s="370" t="str">
        <f>IF(COUNTBLANK('G 2.4'!D8)&gt;0,"",'G 2.4'!D8)</f>
        <v>X</v>
      </c>
      <c r="F27" s="371" t="str">
        <f>IF(COUNTBLANK('G 2.4'!N8)&gt;0,"Keine",'G 2.4'!N8)</f>
        <v>Keine</v>
      </c>
      <c r="G27" s="311"/>
    </row>
    <row r="28" spans="1:7" x14ac:dyDescent="0.3">
      <c r="A28" s="30"/>
      <c r="B28" s="557"/>
      <c r="C28" s="168" t="s">
        <v>232</v>
      </c>
      <c r="D28" s="165" t="str">
        <f>'G 2.4'!C9</f>
        <v>Projektinterne Gerechtigkeit</v>
      </c>
      <c r="E28" s="376" t="str">
        <f>IF(COUNTBLANK('G 2.4'!D9)&gt;0,"",'G 2.4'!D9)</f>
        <v/>
      </c>
      <c r="F28" s="371" t="str">
        <f>IF(COUNTBLANK('G 2.4'!N9)&gt;0,"Keine",'G 2.4'!N9)</f>
        <v>Keine</v>
      </c>
      <c r="G28" s="311"/>
    </row>
    <row r="29" spans="1:7" x14ac:dyDescent="0.3">
      <c r="A29" s="30"/>
      <c r="B29" s="557"/>
      <c r="C29" s="168" t="s">
        <v>233</v>
      </c>
      <c r="D29" s="165" t="str">
        <f>'G 2.4'!C10</f>
        <v>Verantwortliche Beschaffung</v>
      </c>
      <c r="E29" s="370" t="str">
        <f>IF(COUNTBLANK('G 2.4'!D10)&gt;0,"",'G 2.4'!D10)</f>
        <v>X</v>
      </c>
      <c r="F29" s="371" t="str">
        <f>IF(COUNTBLANK('G 2.4'!N10)&gt;0,"Keine",'G 2.4'!N10)</f>
        <v>Keine</v>
      </c>
      <c r="G29" s="311"/>
    </row>
    <row r="30" spans="1:7" x14ac:dyDescent="0.3">
      <c r="A30" s="30"/>
      <c r="B30" s="557"/>
      <c r="C30" s="168" t="s">
        <v>234</v>
      </c>
      <c r="D30" s="165" t="str">
        <f>'G 3.1'!C7</f>
        <v>Risiko- und Sicherheitsmanagement</v>
      </c>
      <c r="E30" s="370" t="str">
        <f>IF(COUNTBLANK('G 3.1'!D7)&gt;0,"",'G 3.1'!D7)</f>
        <v>X</v>
      </c>
      <c r="F30" s="371" t="str">
        <f>IF(COUNTBLANK('G 3.1'!N7)&gt;0,"Keine",'G 3.1'!N7)</f>
        <v>Keine</v>
      </c>
      <c r="G30" s="311"/>
    </row>
    <row r="31" spans="1:7" x14ac:dyDescent="0.3">
      <c r="A31" s="30"/>
      <c r="B31" s="557"/>
      <c r="C31" s="168" t="s">
        <v>235</v>
      </c>
      <c r="D31" s="165" t="str">
        <f>'G 3.1'!C8</f>
        <v>Resilienz und Zuverlässigkeit</v>
      </c>
      <c r="E31" s="376" t="str">
        <f>IF(COUNTBLANK('G 3.1'!D8)&gt;0,"",'G 3.1'!D8)</f>
        <v/>
      </c>
      <c r="F31" s="371" t="str">
        <f>IF(COUNTBLANK('G 3.1'!N8)&gt;0,"Keine",'G 3.1'!N8)</f>
        <v>Keine</v>
      </c>
      <c r="G31" s="311"/>
    </row>
    <row r="32" spans="1:7" x14ac:dyDescent="0.3">
      <c r="A32" s="30"/>
      <c r="B32" s="557"/>
      <c r="C32" s="168" t="s">
        <v>236</v>
      </c>
      <c r="D32" s="165" t="str">
        <f>'G 3.1'!C9</f>
        <v>Notfallszenarien</v>
      </c>
      <c r="E32" s="376" t="str">
        <f>IF(COUNTBLANK('G 3.1'!D9)&gt;0,"",'G 3.1'!D9)</f>
        <v/>
      </c>
      <c r="F32" s="371" t="str">
        <f>IF(COUNTBLANK('G 3.1'!N9)&gt;0,"Keine",'G 3.1'!N9)</f>
        <v>Keine</v>
      </c>
      <c r="G32" s="311"/>
    </row>
    <row r="33" spans="1:7" x14ac:dyDescent="0.3">
      <c r="A33" s="30"/>
      <c r="B33" s="557"/>
      <c r="C33" s="168" t="s">
        <v>237</v>
      </c>
      <c r="D33" s="165" t="str">
        <f>'G 3.2'!C7</f>
        <v>Widerstandsfähigkeit der Anlagen/Infrastrukturen</v>
      </c>
      <c r="E33" s="376" t="str">
        <f>IF(COUNTBLANK('G 3.2'!D7)&gt;0,"",'G 3.2'!D7)</f>
        <v/>
      </c>
      <c r="F33" s="371" t="str">
        <f>IF(COUNTBLANK('G 3.2'!N7)&gt;0,"Keine",'G 3.2'!N7)</f>
        <v>Keine</v>
      </c>
      <c r="G33" s="311"/>
    </row>
    <row r="34" spans="1:7" x14ac:dyDescent="0.3">
      <c r="A34" s="30"/>
      <c r="B34" s="557"/>
      <c r="C34" s="168" t="s">
        <v>238</v>
      </c>
      <c r="D34" s="165" t="str">
        <f>'G 3.2'!C8</f>
        <v>Sicherheitsempfinden</v>
      </c>
      <c r="E34" s="376" t="str">
        <f>IF(COUNTBLANK('G 3.2'!D8)&gt;0,"",'G 3.2'!D8)</f>
        <v/>
      </c>
      <c r="F34" s="371" t="str">
        <f>IF(COUNTBLANK('G 3.2'!N8)&gt;0,"Keine",'G 3.2'!N8)</f>
        <v>Keine</v>
      </c>
      <c r="G34" s="311"/>
    </row>
    <row r="35" spans="1:7" ht="6" customHeight="1" x14ac:dyDescent="0.3">
      <c r="A35" s="30"/>
      <c r="B35" s="171"/>
      <c r="C35" s="172"/>
      <c r="D35" s="173"/>
      <c r="E35" s="374"/>
      <c r="F35" s="375"/>
      <c r="G35" s="309"/>
    </row>
    <row r="36" spans="1:7" x14ac:dyDescent="0.3">
      <c r="A36" s="30"/>
      <c r="B36" s="554" t="s">
        <v>3</v>
      </c>
      <c r="C36" s="169" t="s">
        <v>239</v>
      </c>
      <c r="D36" s="165" t="str">
        <f>'W 1.1'!C7</f>
        <v>Lebenszykluskosten</v>
      </c>
      <c r="E36" s="370" t="str">
        <f>IF(COUNTBLANK('W 1.1'!D7)&gt;0,"",'W 1.1'!D7)</f>
        <v>X</v>
      </c>
      <c r="F36" s="371" t="str">
        <f>IF(COUNTBLANK('W 1.1'!N7)&gt;0,"Keine",'W 1.1'!N7)</f>
        <v>Keine</v>
      </c>
      <c r="G36" s="311"/>
    </row>
    <row r="37" spans="1:7" x14ac:dyDescent="0.3">
      <c r="A37" s="30"/>
      <c r="B37" s="555"/>
      <c r="C37" s="169" t="s">
        <v>240</v>
      </c>
      <c r="D37" s="165" t="str">
        <f>'W 1.1'!C8</f>
        <v>Überwachung und Unterhalt</v>
      </c>
      <c r="E37" s="370" t="str">
        <f>IF(COUNTBLANK('W 1.1'!D8)&gt;0,"",'W 1.1'!D8)</f>
        <v>X</v>
      </c>
      <c r="F37" s="371" t="str">
        <f>IF(COUNTBLANK('W 1.1'!N8)&gt;0,"Keine",'W 1.1'!N8)</f>
        <v>Keine</v>
      </c>
      <c r="G37" s="311"/>
    </row>
    <row r="38" spans="1:7" x14ac:dyDescent="0.3">
      <c r="A38" s="30"/>
      <c r="B38" s="555"/>
      <c r="C38" s="169" t="s">
        <v>241</v>
      </c>
      <c r="D38" s="165" t="str">
        <f>'W 1.1'!C9</f>
        <v>Kostenbasierende Risikoanalyse</v>
      </c>
      <c r="E38" s="376" t="str">
        <f>IF(COUNTBLANK('W 1.1'!D9)&gt;0,"",'W 1.1'!D9)</f>
        <v/>
      </c>
      <c r="F38" s="371" t="str">
        <f>IF(COUNTBLANK('W 1.1'!N9)&gt;0,"Keine",'W 1.1'!N9)</f>
        <v>Keine</v>
      </c>
      <c r="G38" s="311"/>
    </row>
    <row r="39" spans="1:7" x14ac:dyDescent="0.3">
      <c r="A39" s="30"/>
      <c r="B39" s="555"/>
      <c r="C39" s="169" t="s">
        <v>242</v>
      </c>
      <c r="D39" s="165" t="str">
        <f>'W 1.2'!C7</f>
        <v>Nutzungsflexibilität und Anpassungsfähigkeit</v>
      </c>
      <c r="E39" s="376" t="str">
        <f>IF(COUNTBLANK('W 1.2'!D7)&gt;0,"",'W 1.2'!D7)</f>
        <v/>
      </c>
      <c r="F39" s="371" t="str">
        <f>IF(COUNTBLANK('W 1.2'!N7)&gt;0,"Keine",'W 1.2'!N7)</f>
        <v>Keine</v>
      </c>
      <c r="G39" s="311"/>
    </row>
    <row r="40" spans="1:7" x14ac:dyDescent="0.3">
      <c r="A40" s="30"/>
      <c r="B40" s="555"/>
      <c r="C40" s="169" t="s">
        <v>243</v>
      </c>
      <c r="D40" s="165" t="str">
        <f>'W 1.2'!C8</f>
        <v>Einfache Erhaltung und Rückbau</v>
      </c>
      <c r="E40" s="370" t="str">
        <f>IF(COUNTBLANK('W 1.2'!D8)&gt;0,"",'W 1.2'!D8)</f>
        <v>X</v>
      </c>
      <c r="F40" s="371" t="str">
        <f>IF(COUNTBLANK('W 1.2'!N8)&gt;0,"Keine",'W 1.2'!N8)</f>
        <v>Keine</v>
      </c>
      <c r="G40" s="311"/>
    </row>
    <row r="41" spans="1:7" x14ac:dyDescent="0.3">
      <c r="A41" s="30"/>
      <c r="B41" s="555"/>
      <c r="C41" s="169" t="s">
        <v>244</v>
      </c>
      <c r="D41" s="165" t="str">
        <f>'W 2.1'!C7</f>
        <v xml:space="preserve">Volkswirtschaftliche Kosten-Nutzen Analyse </v>
      </c>
      <c r="E41" s="376" t="str">
        <f>IF(COUNTBLANK('W 2.1'!D7)&gt;0,"",'W 2.1'!D7)</f>
        <v/>
      </c>
      <c r="F41" s="371" t="str">
        <f>IF(COUNTBLANK('W 2.1'!N7)&gt;0,"Keine",'W 2.1'!N7)</f>
        <v>Keine</v>
      </c>
      <c r="G41" s="311"/>
    </row>
    <row r="42" spans="1:7" x14ac:dyDescent="0.3">
      <c r="A42" s="30"/>
      <c r="B42" s="555"/>
      <c r="C42" s="169" t="s">
        <v>245</v>
      </c>
      <c r="D42" s="165" t="str">
        <f>'W 2.1'!C8</f>
        <v>Monitoringkonzept</v>
      </c>
      <c r="E42" s="376" t="str">
        <f>IF(COUNTBLANK('W 2.1'!D8)&gt;0,"",'W 2.1'!D8)</f>
        <v/>
      </c>
      <c r="F42" s="371" t="str">
        <f>IF(COUNTBLANK('W 2.1'!N8)&gt;0,"Keine",'W 2.1'!N8)</f>
        <v>Keine</v>
      </c>
      <c r="G42" s="311"/>
    </row>
    <row r="43" spans="1:7" x14ac:dyDescent="0.3">
      <c r="A43" s="30"/>
      <c r="B43" s="555"/>
      <c r="C43" s="169" t="s">
        <v>246</v>
      </c>
      <c r="D43" s="165" t="str">
        <f>'W 2.1'!C9</f>
        <v>Synergieeffekte</v>
      </c>
      <c r="E43" s="376" t="str">
        <f>IF(COUNTBLANK('W 2.1'!D9)&gt;0,"",'W 2.1'!D9)</f>
        <v/>
      </c>
      <c r="F43" s="371" t="str">
        <f>IF(COUNTBLANK('W 2.1'!N9)&gt;0,"Keine",'W 2.1'!N9)</f>
        <v>Keine</v>
      </c>
      <c r="G43" s="311"/>
    </row>
    <row r="44" spans="1:7" x14ac:dyDescent="0.3">
      <c r="A44" s="30"/>
      <c r="B44" s="555"/>
      <c r="C44" s="169" t="s">
        <v>247</v>
      </c>
      <c r="D44" s="165" t="str">
        <f>'W 2.2'!C7</f>
        <v xml:space="preserve">Regional verfügbare Rohstoffe </v>
      </c>
      <c r="E44" s="376" t="str">
        <f>IF(COUNTBLANK('W 2.2'!D7)&gt;0,"",'W 2.2'!D7)</f>
        <v/>
      </c>
      <c r="F44" s="371" t="str">
        <f>IF(COUNTBLANK('W 2.2'!N7)&gt;0,"Keine",'W 2.2'!N7)</f>
        <v>Keine</v>
      </c>
      <c r="G44" s="311"/>
    </row>
    <row r="45" spans="1:7" ht="16.5" customHeight="1" x14ac:dyDescent="0.3">
      <c r="A45" s="30"/>
      <c r="B45" s="555"/>
      <c r="C45" s="169" t="s">
        <v>248</v>
      </c>
      <c r="D45" s="130" t="str">
        <f>'W 2.2'!C8</f>
        <v>Regional verfügbare personelle Ressourcen und Kompetenzen</v>
      </c>
      <c r="E45" s="376" t="str">
        <f>IF(COUNTBLANK('W 2.2'!D8)&gt;0,"",'W 2.2'!D8)</f>
        <v/>
      </c>
      <c r="F45" s="371" t="str">
        <f>IF(COUNTBLANK('W 2.2'!N8)&gt;0,"Keine",'W 2.2'!N8)</f>
        <v>Keine</v>
      </c>
      <c r="G45" s="311"/>
    </row>
    <row r="46" spans="1:7" x14ac:dyDescent="0.3">
      <c r="A46" s="30"/>
      <c r="B46" s="555"/>
      <c r="C46" s="169" t="s">
        <v>249</v>
      </c>
      <c r="D46" s="165" t="str">
        <f>'W 2.2'!C9</f>
        <v>Förderung der regionalen Attraktivität</v>
      </c>
      <c r="E46" s="376" t="str">
        <f>IF(COUNTBLANK('W 2.2'!D9)&gt;0,"",'W 2.2'!D9)</f>
        <v/>
      </c>
      <c r="F46" s="371" t="str">
        <f>IF(COUNTBLANK('W 2.2'!N9)&gt;0,"Keine",'W 2.2'!N9)</f>
        <v>Keine</v>
      </c>
      <c r="G46" s="311"/>
    </row>
    <row r="47" spans="1:7" x14ac:dyDescent="0.3">
      <c r="A47" s="30"/>
      <c r="B47" s="555"/>
      <c r="C47" s="169" t="s">
        <v>250</v>
      </c>
      <c r="D47" s="165" t="str">
        <f>'W 2.2'!C10</f>
        <v>Reduktion der Zugangseinschränkungen</v>
      </c>
      <c r="E47" s="370" t="str">
        <f>IF(COUNTBLANK('W 2.2'!D10)&gt;0,"",'W 2.2'!D10)</f>
        <v>X</v>
      </c>
      <c r="F47" s="371" t="str">
        <f>IF(COUNTBLANK('W 2.2'!N10)&gt;0,"Keine",'W 2.2'!N10)</f>
        <v>Keine</v>
      </c>
      <c r="G47" s="311"/>
    </row>
    <row r="48" spans="1:7" x14ac:dyDescent="0.3">
      <c r="A48" s="30"/>
      <c r="B48" s="555"/>
      <c r="C48" s="169" t="s">
        <v>251</v>
      </c>
      <c r="D48" s="165" t="str">
        <f>'W 2.3'!C7</f>
        <v>Vorhandene Infrastrukturen</v>
      </c>
      <c r="E48" s="376" t="str">
        <f>IF(COUNTBLANK('W 2.3'!D7)&gt;0,"",'W 2.3'!D7)</f>
        <v/>
      </c>
      <c r="F48" s="371" t="str">
        <f>IF(COUNTBLANK('W 2.3'!N7)&gt;0,"Keine",'W 2.3'!N7)</f>
        <v>Keine</v>
      </c>
      <c r="G48" s="311"/>
    </row>
    <row r="49" spans="1:7" x14ac:dyDescent="0.3">
      <c r="A49" s="30"/>
      <c r="B49" s="555"/>
      <c r="C49" s="169" t="s">
        <v>252</v>
      </c>
      <c r="D49" s="166" t="str">
        <f>'W 2.3'!C8</f>
        <v>Multifunktionale oder gemeinsame Infrastrukturnutzung</v>
      </c>
      <c r="E49" s="370" t="str">
        <f>IF(COUNTBLANK('W 2.3'!D8)&gt;0,"",'W 2.3'!D8)</f>
        <v>X</v>
      </c>
      <c r="F49" s="371" t="str">
        <f>IF(COUNTBLANK('W 2.3'!N8)&gt;0,"Keine",'W 2.3'!N8)</f>
        <v>Keine</v>
      </c>
      <c r="G49" s="311"/>
    </row>
    <row r="50" spans="1:7" x14ac:dyDescent="0.3">
      <c r="A50" s="30"/>
      <c r="B50" s="555"/>
      <c r="C50" s="169" t="s">
        <v>253</v>
      </c>
      <c r="D50" s="165" t="str">
        <f>'W 3.1'!C7</f>
        <v>Langfristige Finanzierung</v>
      </c>
      <c r="E50" s="370" t="str">
        <f>IF(COUNTBLANK('W 3.1'!D7)&gt;0,"",'W 3.1'!D7)</f>
        <v>X</v>
      </c>
      <c r="F50" s="371" t="str">
        <f>IF(COUNTBLANK('W 3.1'!N7)&gt;0,"Keine",'W 3.1'!N7)</f>
        <v>Keine</v>
      </c>
      <c r="G50" s="311"/>
    </row>
    <row r="51" spans="1:7" x14ac:dyDescent="0.3">
      <c r="A51" s="30"/>
      <c r="B51" s="555"/>
      <c r="C51" s="169" t="s">
        <v>254</v>
      </c>
      <c r="D51" s="165" t="str">
        <f>'W 3.1'!C8</f>
        <v>Kostendeckungsgrad nach Realisierung</v>
      </c>
      <c r="E51" s="376" t="str">
        <f>IF(COUNTBLANK('W 3.1'!D8)&gt;0,"",'W 3.1'!D8)</f>
        <v/>
      </c>
      <c r="F51" s="371" t="str">
        <f>IF(COUNTBLANK('W 3.1'!N8)&gt;0,"Keine",'W 3.1'!N8)</f>
        <v>Keine</v>
      </c>
      <c r="G51" s="311"/>
    </row>
    <row r="52" spans="1:7" x14ac:dyDescent="0.3">
      <c r="A52" s="30"/>
      <c r="B52" s="556"/>
      <c r="C52" s="169" t="s">
        <v>255</v>
      </c>
      <c r="D52" s="165" t="str">
        <f>'W 3.1'!C9</f>
        <v>Finanzierung der Risiken</v>
      </c>
      <c r="E52" s="376" t="str">
        <f>IF(COUNTBLANK('W 3.1'!D9)&gt;0,"",'W 3.1'!D9)</f>
        <v/>
      </c>
      <c r="F52" s="371" t="str">
        <f>IF(COUNTBLANK('W 3.1'!N9)&gt;0,"Keine",'W 3.1'!N9)</f>
        <v>Keine</v>
      </c>
      <c r="G52" s="311"/>
    </row>
    <row r="53" spans="1:7" ht="6" customHeight="1" x14ac:dyDescent="0.3">
      <c r="A53" s="30"/>
      <c r="B53" s="175"/>
      <c r="C53" s="176"/>
      <c r="D53" s="173"/>
      <c r="E53" s="374"/>
      <c r="F53" s="375"/>
      <c r="G53" s="309"/>
    </row>
    <row r="54" spans="1:7" x14ac:dyDescent="0.3">
      <c r="A54" s="30"/>
      <c r="B54" s="552" t="s">
        <v>5</v>
      </c>
      <c r="C54" s="174" t="s">
        <v>256</v>
      </c>
      <c r="D54" s="231" t="str">
        <f>'U 1.1'!C7</f>
        <v>Minimierung des Energieverbrauchs</v>
      </c>
      <c r="E54" s="377" t="str">
        <f>IF(COUNTBLANK('U 1.1'!D7)&gt;0,"",'U 1.1'!D7)</f>
        <v>X</v>
      </c>
      <c r="F54" s="378" t="str">
        <f>IF(COUNTBLANK('U 1.1'!N7)&gt;0,"Keine",'U 1.1'!N7)</f>
        <v>Keine</v>
      </c>
      <c r="G54" s="276"/>
    </row>
    <row r="55" spans="1:7" x14ac:dyDescent="0.3">
      <c r="A55" s="30"/>
      <c r="B55" s="552"/>
      <c r="C55" s="170" t="s">
        <v>257</v>
      </c>
      <c r="D55" s="165" t="str">
        <f>'U 1.1'!C8</f>
        <v>Erneuerbare Energien</v>
      </c>
      <c r="E55" s="377" t="str">
        <f>IF(COUNTBLANK('U 1.1'!D8)&gt;0,"",'U 1.1'!D8)</f>
        <v>X</v>
      </c>
      <c r="F55" s="378" t="str">
        <f>IF(COUNTBLANK('U 1.1'!N8)&gt;0,"Keine",'U 1.1'!N8)</f>
        <v>Keine</v>
      </c>
      <c r="G55" s="311"/>
    </row>
    <row r="56" spans="1:7" x14ac:dyDescent="0.3">
      <c r="A56" s="30"/>
      <c r="B56" s="552"/>
      <c r="C56" s="170" t="s">
        <v>258</v>
      </c>
      <c r="D56" s="165" t="str">
        <f>'U 1.1'!C9</f>
        <v>Energieverbrauchsmonitoring</v>
      </c>
      <c r="E56" s="379" t="str">
        <f>IF(COUNTBLANK('U 1.1'!D9)&gt;0,"",'U 1.1'!D9)</f>
        <v/>
      </c>
      <c r="F56" s="378" t="str">
        <f>IF(COUNTBLANK('U 1.1'!N9)&gt;0,"Keine",'U 1.1'!N9)</f>
        <v>Keine</v>
      </c>
      <c r="G56" s="311"/>
    </row>
    <row r="57" spans="1:7" x14ac:dyDescent="0.3">
      <c r="A57" s="30"/>
      <c r="B57" s="552"/>
      <c r="C57" s="170" t="s">
        <v>259</v>
      </c>
      <c r="D57" s="165" t="str">
        <f>'U 1.2'!C7</f>
        <v>Effiziente Flächennutzung</v>
      </c>
      <c r="E57" s="370" t="str">
        <f>IF(COUNTBLANK('U 1.2'!D7)&gt;0,"",'U 1.2'!D7)</f>
        <v>X</v>
      </c>
      <c r="F57" s="371" t="str">
        <f>IF(COUNTBLANK('U 1.2'!N7)&gt;0,"Keine",'U 1.2'!N7)</f>
        <v>Keine</v>
      </c>
      <c r="G57" s="311"/>
    </row>
    <row r="58" spans="1:7" x14ac:dyDescent="0.3">
      <c r="A58" s="30"/>
      <c r="B58" s="552"/>
      <c r="C58" s="170" t="s">
        <v>260</v>
      </c>
      <c r="D58" s="165" t="str">
        <f>'U 1.2'!C8</f>
        <v>Schonender Umgang mit Boden</v>
      </c>
      <c r="E58" s="370" t="str">
        <f>IF(COUNTBLANK('U 1.2'!D8)&gt;0,"",'U 1.2'!D8)</f>
        <v>X</v>
      </c>
      <c r="F58" s="371" t="str">
        <f>IF(COUNTBLANK('U 1.2'!N8)&gt;0,"Keine",'U 1.2'!N8)</f>
        <v>Keine</v>
      </c>
      <c r="G58" s="311"/>
    </row>
    <row r="59" spans="1:7" ht="25.5" x14ac:dyDescent="0.3">
      <c r="A59" s="30"/>
      <c r="B59" s="552"/>
      <c r="C59" s="170" t="s">
        <v>261</v>
      </c>
      <c r="D59" s="166" t="str">
        <f>'U 1.3'!C7</f>
        <v>Untersuchung KbS-Standorte (Kataster der belasteten Standorte)</v>
      </c>
      <c r="E59" s="370" t="str">
        <f>IF(COUNTBLANK('U 1.3'!D7)&gt;0,"",'U 1.3'!D7)</f>
        <v>X</v>
      </c>
      <c r="F59" s="371" t="str">
        <f>IF(COUNTBLANK('U 1.3'!N7)&gt;0,"Keine",'U 1.3'!N7)</f>
        <v>Keine</v>
      </c>
      <c r="G59" s="311"/>
    </row>
    <row r="60" spans="1:7" x14ac:dyDescent="0.3">
      <c r="A60" s="30"/>
      <c r="B60" s="552"/>
      <c r="C60" s="170" t="s">
        <v>262</v>
      </c>
      <c r="D60" s="130" t="str">
        <f>'U 1.3'!C8</f>
        <v>Bauliche Eingriffe auf KbS-Standorten</v>
      </c>
      <c r="E60" s="376" t="str">
        <f>IF(COUNTBLANK('U 1.3'!D8)&gt;0,"",'U 1.3'!D8)</f>
        <v/>
      </c>
      <c r="F60" s="371" t="str">
        <f>IF(COUNTBLANK('U 1.3'!N8)&gt;0,"Keine",'U 1.3'!N8)</f>
        <v>Keine</v>
      </c>
      <c r="G60" s="311"/>
    </row>
    <row r="61" spans="1:7" x14ac:dyDescent="0.3">
      <c r="A61" s="30"/>
      <c r="B61" s="552"/>
      <c r="C61" s="170" t="s">
        <v>263</v>
      </c>
      <c r="D61" s="165" t="str">
        <f>'U 1.4'!C7</f>
        <v>Unverschmutzte Abfälle</v>
      </c>
      <c r="E61" s="370" t="str">
        <f>IF(COUNTBLANK('U 1.4'!D7)&gt;0,"",'U 1.4'!D7)</f>
        <v>X</v>
      </c>
      <c r="F61" s="371" t="str">
        <f>IF(COUNTBLANK('U 1.4'!N7)&gt;0,"Keine",'U 1.4'!N7)</f>
        <v>Keine</v>
      </c>
      <c r="G61" s="311"/>
    </row>
    <row r="62" spans="1:7" x14ac:dyDescent="0.3">
      <c r="A62" s="30"/>
      <c r="B62" s="552"/>
      <c r="C62" s="170" t="s">
        <v>264</v>
      </c>
      <c r="D62" s="165" t="str">
        <f>'U 1.4'!C8</f>
        <v>Belastete Abfälle</v>
      </c>
      <c r="E62" s="376" t="str">
        <f>IF(COUNTBLANK('U 1.4'!D8)&gt;0,"",'U 1.4'!D8)</f>
        <v/>
      </c>
      <c r="F62" s="371" t="str">
        <f>IF(COUNTBLANK('U 1.4'!N8)&gt;0,"Keine",'U 1.4'!N8)</f>
        <v>Keine</v>
      </c>
      <c r="G62" s="311"/>
    </row>
    <row r="63" spans="1:7" x14ac:dyDescent="0.3">
      <c r="A63" s="30"/>
      <c r="B63" s="552"/>
      <c r="C63" s="170" t="s">
        <v>265</v>
      </c>
      <c r="D63" s="165" t="str">
        <f>'U 1.5'!C7</f>
        <v>Ressourceneffizienz</v>
      </c>
      <c r="E63" s="370" t="str">
        <f>IF(COUNTBLANK('U 1.5'!D7)&gt;0,"",'U 1.5'!D7)</f>
        <v>X</v>
      </c>
      <c r="F63" s="371" t="str">
        <f>IF(COUNTBLANK('U 1.5'!N7)&gt;0,"Keine",'U 1.5'!N7)</f>
        <v>Keine</v>
      </c>
      <c r="G63" s="311"/>
    </row>
    <row r="64" spans="1:7" x14ac:dyDescent="0.3">
      <c r="A64" s="30"/>
      <c r="B64" s="552"/>
      <c r="C64" s="170" t="s">
        <v>266</v>
      </c>
      <c r="D64" s="165" t="str">
        <f>'U 1.5'!C8</f>
        <v>Ökologisch verantwortlicher Betrieb und Unterhalt</v>
      </c>
      <c r="E64" s="370" t="str">
        <f>IF(COUNTBLANK('U 1.5'!D8)&gt;0,"",'U 1.5'!D8)</f>
        <v>X</v>
      </c>
      <c r="F64" s="371" t="str">
        <f>IF(COUNTBLANK('U 1.5'!N8)&gt;0,"Keine",'U 1.5'!N8)</f>
        <v>Keine</v>
      </c>
      <c r="G64" s="311"/>
    </row>
    <row r="65" spans="1:7" x14ac:dyDescent="0.3">
      <c r="A65" s="30"/>
      <c r="B65" s="552"/>
      <c r="C65" s="170" t="s">
        <v>267</v>
      </c>
      <c r="D65" s="165" t="str">
        <f>'U 1.5'!C9</f>
        <v>Rückbaubarkeit</v>
      </c>
      <c r="E65" s="370" t="str">
        <f>IF(COUNTBLANK('U 1.5'!D9)&gt;0,"",'U 1.5'!D9)</f>
        <v>X</v>
      </c>
      <c r="F65" s="371" t="str">
        <f>IF(COUNTBLANK('U 1.5'!N9)&gt;0,"Keine",'U 1.5'!N9)</f>
        <v>Keine</v>
      </c>
      <c r="G65" s="311"/>
    </row>
    <row r="66" spans="1:7" x14ac:dyDescent="0.3">
      <c r="A66" s="30"/>
      <c r="B66" s="552"/>
      <c r="C66" s="170" t="s">
        <v>268</v>
      </c>
      <c r="D66" s="165" t="str">
        <f>'U 2.1'!C7</f>
        <v>Emissionen</v>
      </c>
      <c r="E66" s="370" t="str">
        <f>IF(COUNTBLANK('U 2.1'!D7)&gt;0,"",'U 2.1'!D7)</f>
        <v>X</v>
      </c>
      <c r="F66" s="371" t="str">
        <f>IF(COUNTBLANK('U 2.1'!N7)&gt;0,"Keine",'U 2.1'!N7)</f>
        <v>Keine</v>
      </c>
      <c r="G66" s="311"/>
    </row>
    <row r="67" spans="1:7" x14ac:dyDescent="0.3">
      <c r="A67" s="30"/>
      <c r="B67" s="552"/>
      <c r="C67" s="170" t="s">
        <v>269</v>
      </c>
      <c r="D67" s="165" t="str">
        <f>'U 2.1'!C8</f>
        <v>Kompensation von Treibhausgasemissionen</v>
      </c>
      <c r="E67" s="370" t="str">
        <f>IF(COUNTBLANK('U 2.1'!D8)&gt;0,"",'U 2.1'!D8)</f>
        <v>X</v>
      </c>
      <c r="F67" s="371" t="str">
        <f>IF(COUNTBLANK('U 2.1'!N8)&gt;0,"Keine",'U 2.1'!N8)</f>
        <v>Keine</v>
      </c>
      <c r="G67" s="311"/>
    </row>
    <row r="68" spans="1:7" x14ac:dyDescent="0.3">
      <c r="A68" s="30"/>
      <c r="B68" s="552"/>
      <c r="C68" s="170" t="s">
        <v>270</v>
      </c>
      <c r="D68" s="165" t="str">
        <f>'U 2.1'!C9</f>
        <v>Hitzeinsel-Effekt</v>
      </c>
      <c r="E68" s="376" t="str">
        <f>IF(COUNTBLANK('U 2.1'!D9)&gt;0,"",'U 2.1'!D9)</f>
        <v/>
      </c>
      <c r="F68" s="371" t="str">
        <f>IF(COUNTBLANK('U 2.1'!N9)&gt;0,"Keine",'U 2.1'!N9)</f>
        <v>Keine</v>
      </c>
      <c r="G68" s="311"/>
    </row>
    <row r="69" spans="1:7" x14ac:dyDescent="0.3">
      <c r="A69" s="30"/>
      <c r="B69" s="552"/>
      <c r="C69" s="170" t="s">
        <v>271</v>
      </c>
      <c r="D69" s="165" t="str">
        <f>'U 2.2'!C7</f>
        <v>Luftschadstoffe und Gerüche</v>
      </c>
      <c r="E69" s="370" t="str">
        <f>IF(COUNTBLANK('U 2.2'!D7)&gt;0,"",'U 2.2'!D7)</f>
        <v>X</v>
      </c>
      <c r="F69" s="371" t="str">
        <f>IF(COUNTBLANK('U 2.2'!N7)&gt;0,"Keine",'U 2.2'!N7)</f>
        <v>Keine</v>
      </c>
      <c r="G69" s="311"/>
    </row>
    <row r="70" spans="1:7" x14ac:dyDescent="0.3">
      <c r="A70" s="30"/>
      <c r="B70" s="552"/>
      <c r="C70" s="170" t="s">
        <v>272</v>
      </c>
      <c r="D70" s="165" t="str">
        <f>'U 2.2'!C8</f>
        <v>Lärm und Erschütterungen</v>
      </c>
      <c r="E70" s="370" t="str">
        <f>IF(COUNTBLANK('U 2.2'!D8)&gt;0,"",'U 2.2'!D8)</f>
        <v>X</v>
      </c>
      <c r="F70" s="371" t="str">
        <f>IF(COUNTBLANK('U 2.2'!N8)&gt;0,"Keine",'U 2.2'!N8)</f>
        <v>Keine</v>
      </c>
      <c r="G70" s="311"/>
    </row>
    <row r="71" spans="1:7" x14ac:dyDescent="0.3">
      <c r="A71" s="30"/>
      <c r="B71" s="552"/>
      <c r="C71" s="170" t="s">
        <v>273</v>
      </c>
      <c r="D71" s="165" t="str">
        <f>'U 2.2'!C9</f>
        <v>Nichtionisierende Strahlung</v>
      </c>
      <c r="E71" s="376" t="str">
        <f>IF(COUNTBLANK('U 2.2'!D9)&gt;0,"",'U 2.2'!D9)</f>
        <v/>
      </c>
      <c r="F71" s="371" t="str">
        <f>IF(COUNTBLANK('U 2.2'!N9)&gt;0,"Keine",'U 2.2'!N9)</f>
        <v>Keine</v>
      </c>
      <c r="G71" s="311"/>
    </row>
    <row r="72" spans="1:7" x14ac:dyDescent="0.3">
      <c r="A72" s="30"/>
      <c r="B72" s="552"/>
      <c r="C72" s="170" t="s">
        <v>322</v>
      </c>
      <c r="D72" s="165" t="str">
        <f>'U 2.2'!C10</f>
        <v>Hitze und Licht</v>
      </c>
      <c r="E72" s="370" t="str">
        <f>IF(COUNTBLANK('U 2.2'!D10)&gt;0,"",'U 2.2'!D10)</f>
        <v>X</v>
      </c>
      <c r="F72" s="371" t="str">
        <f>IF(COUNTBLANK('U 2.2'!N10)&gt;0,"Keine",'U 2.2'!N10)</f>
        <v>Keine</v>
      </c>
      <c r="G72" s="311"/>
    </row>
    <row r="73" spans="1:7" ht="25.5" x14ac:dyDescent="0.3">
      <c r="A73" s="30"/>
      <c r="B73" s="552"/>
      <c r="C73" s="170" t="s">
        <v>274</v>
      </c>
      <c r="D73" s="130" t="str">
        <f>'U 2.3'!C7</f>
        <v>Qualitative/stoffliche Auswirkungen auf Oberflächen- und Grundwasser</v>
      </c>
      <c r="E73" s="370" t="str">
        <f>IF(COUNTBLANK('U 2.3'!D7)&gt;0,"",'U 2.3'!D7)</f>
        <v>X</v>
      </c>
      <c r="F73" s="371" t="str">
        <f>IF(COUNTBLANK('U 2.3'!N7)&gt;0,"Keine",'U 2.3'!N7)</f>
        <v>Keine</v>
      </c>
      <c r="G73" s="311"/>
    </row>
    <row r="74" spans="1:7" ht="25.5" x14ac:dyDescent="0.3">
      <c r="A74" s="30"/>
      <c r="B74" s="552"/>
      <c r="C74" s="170" t="s">
        <v>275</v>
      </c>
      <c r="D74" s="130" t="str">
        <f>'U 2.3'!C8</f>
        <v>Speichervolumen, Gewässerraum, Durchfluss und Wasserkreislauf</v>
      </c>
      <c r="E74" s="376" t="str">
        <f>IF(COUNTBLANK('U 2.3'!D8)&gt;0,"",'U 2.3'!D8)</f>
        <v/>
      </c>
      <c r="F74" s="371" t="str">
        <f>IF(COUNTBLANK('U 2.3'!N8)&gt;0,"Keine",'U 2.3'!N8)</f>
        <v>Keine</v>
      </c>
      <c r="G74" s="311"/>
    </row>
    <row r="75" spans="1:7" x14ac:dyDescent="0.3">
      <c r="A75" s="30"/>
      <c r="B75" s="552"/>
      <c r="C75" s="170" t="s">
        <v>276</v>
      </c>
      <c r="D75" s="130" t="str">
        <f>'U 2.3'!C9</f>
        <v>Wasserverbrauch und Wasserbezug</v>
      </c>
      <c r="E75" s="376" t="str">
        <f>IF(COUNTBLANK('U 2.3'!D9)&gt;0,"",'U 2.3'!D9)</f>
        <v/>
      </c>
      <c r="F75" s="371" t="str">
        <f>IF(COUNTBLANK('U 2.3'!N9)&gt;0,"Keine",'U 2.3'!N9)</f>
        <v>Keine</v>
      </c>
      <c r="G75" s="311"/>
    </row>
    <row r="76" spans="1:7" x14ac:dyDescent="0.3">
      <c r="A76" s="30"/>
      <c r="B76" s="552"/>
      <c r="C76" s="170" t="s">
        <v>277</v>
      </c>
      <c r="D76" s="130" t="str">
        <f>'U 2.4'!C7</f>
        <v>Erhalt und Aufwertung von Natur- und Landschaftselementen</v>
      </c>
      <c r="E76" s="370" t="str">
        <f>IF(COUNTBLANK('U 2.4'!D7)&gt;0,"",'U 2.4'!D7)</f>
        <v>X</v>
      </c>
      <c r="F76" s="371" t="str">
        <f>IF(COUNTBLANK('U 2.4'!N7)&gt;0,"Keine",'U 2.4'!N7)</f>
        <v>Keine</v>
      </c>
      <c r="G76" s="311"/>
    </row>
    <row r="77" spans="1:7" x14ac:dyDescent="0.3">
      <c r="A77" s="30"/>
      <c r="B77" s="552"/>
      <c r="C77" s="170" t="s">
        <v>278</v>
      </c>
      <c r="D77" s="165" t="str">
        <f>'U 2.4'!C8</f>
        <v>Verbindungskorridore</v>
      </c>
      <c r="E77" s="376" t="str">
        <f>IF(COUNTBLANK('U 2.4'!D8)&gt;0,"",'U 2.4'!D8)</f>
        <v/>
      </c>
      <c r="F77" s="371" t="str">
        <f>IF(COUNTBLANK('U 2.4'!N8)&gt;0,"Keine",'U 2.4'!N8)</f>
        <v>Keine</v>
      </c>
      <c r="G77" s="311"/>
    </row>
    <row r="78" spans="1:7" x14ac:dyDescent="0.3">
      <c r="A78" s="30"/>
      <c r="B78" s="552"/>
      <c r="C78" s="170" t="s">
        <v>279</v>
      </c>
      <c r="D78" s="165" t="str">
        <f>'U 2.4'!C9</f>
        <v>Invasive Arten und Neophyten</v>
      </c>
      <c r="E78" s="370" t="str">
        <f>IF(COUNTBLANK('U 2.4'!D9)&gt;0,"",'U 2.4'!D9)</f>
        <v>X</v>
      </c>
      <c r="F78" s="371" t="str">
        <f>IF(COUNTBLANK('U 2.4'!N9)&gt;0,"Keine",'U 2.4'!N9)</f>
        <v>Keine</v>
      </c>
      <c r="G78" s="311"/>
    </row>
    <row r="79" spans="1:7" x14ac:dyDescent="0.3">
      <c r="A79" s="30"/>
      <c r="B79" s="552"/>
      <c r="C79" s="170" t="s">
        <v>280</v>
      </c>
      <c r="D79" s="165" t="str">
        <f>'U 3.1'!C7</f>
        <v>Risiken durch Naturgefahren</v>
      </c>
      <c r="E79" s="370" t="str">
        <f>IF(COUNTBLANK('U 3.1'!D7)&gt;0,"",'U 3.1'!D7)</f>
        <v>X</v>
      </c>
      <c r="F79" s="371" t="str">
        <f>IF(COUNTBLANK('U 3.1'!N7)&gt;0,"Keine",'U 3.1'!N7)</f>
        <v>Keine</v>
      </c>
      <c r="G79" s="311"/>
    </row>
    <row r="80" spans="1:7" x14ac:dyDescent="0.3">
      <c r="A80" s="30"/>
      <c r="B80" s="552"/>
      <c r="C80" s="170" t="s">
        <v>281</v>
      </c>
      <c r="D80" s="165" t="str">
        <f>'U 3.1'!C8</f>
        <v>Einflüsse des Klimawandels</v>
      </c>
      <c r="E80" s="376" t="str">
        <f>IF(COUNTBLANK('U 3.1'!D8)&gt;0,"",'U 3.1'!D8)</f>
        <v/>
      </c>
      <c r="F80" s="371" t="str">
        <f>IF(COUNTBLANK('U 3.1'!N8)&gt;0,"Keine",'U 3.1'!N8)</f>
        <v>Keine</v>
      </c>
      <c r="G80" s="311"/>
    </row>
    <row r="81" spans="1:7" x14ac:dyDescent="0.3">
      <c r="A81" s="30"/>
      <c r="B81" s="553"/>
      <c r="C81" s="170" t="s">
        <v>282</v>
      </c>
      <c r="D81" s="165" t="str">
        <f>'U 3.2'!C7</f>
        <v>Störfälle und Gefahrengüter</v>
      </c>
      <c r="E81" s="370" t="str">
        <f>IF(COUNTBLANK('U 3.2'!D7)&gt;0,"",'U 3.2'!D7)</f>
        <v>X</v>
      </c>
      <c r="F81" s="371" t="str">
        <f>IF(COUNTBLANK('U 3.2'!N7)&gt;0,"Keine",'U 3.2'!N7)</f>
        <v>Keine</v>
      </c>
      <c r="G81" s="311"/>
    </row>
    <row r="82" spans="1:7" x14ac:dyDescent="0.3">
      <c r="C82" s="115"/>
      <c r="D82" s="115"/>
    </row>
  </sheetData>
  <sheetProtection algorithmName="SHA-512" hashValue="XVQ2P3Bu1F1q3RftpmigZtntIBhbGl0qcBFJkF9r5DOoSsoDIAhGDkXlKZDAKHzeDy7/BIOVbZJI0H7Rmx9RmQ==" saltValue="sL3G8XX7O+4N2AOXCjKmpA==" spinCount="100000" sheet="1" objects="1" scenarios="1" formatColumns="0" formatRows="0"/>
  <mergeCells count="5">
    <mergeCell ref="B54:B81"/>
    <mergeCell ref="B36:B52"/>
    <mergeCell ref="B13:B34"/>
    <mergeCell ref="B4:B11"/>
    <mergeCell ref="B3:C3"/>
  </mergeCells>
  <printOptions horizontalCentered="1" verticalCentered="1"/>
  <pageMargins left="0.59055118110236227" right="0.70866141732283472" top="1.5748031496062993" bottom="0.74803149606299213" header="0.31496062992125984" footer="0.31496062992125984"/>
  <pageSetup paperSize="8" scale="99" orientation="landscape" r:id="rId1"/>
  <headerFooter>
    <oddHeader>&amp;L&amp;"Arial Narrow,Normal"&amp;9Bewertungstool V1.0&amp;C&amp;"Arial Narrow,Normal"&amp;9
&amp;"Arial Narrow,Gras"&amp;16Massnahmentabelle&amp;R&amp;"Arial Narrow,Normal"&amp;G</oddHeader>
    <oddFooter>&amp;L&amp;"Arial Narrow,Normal"&amp;8&amp;F&amp;C&amp;"Arial Narrow,Normal"&amp;8&amp;P/&amp;N&amp;R&amp;"Arial Narrow,Normal"&amp;8&amp;D</oddFooter>
  </headerFooter>
  <legacyDrawingHF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6E24F6-07D3-4BDC-A22F-E3ABEEFFC535}">
  <sheetPr>
    <tabColor theme="0" tint="-0.14999847407452621"/>
  </sheetPr>
  <dimension ref="A1:J34"/>
  <sheetViews>
    <sheetView showGridLines="0" view="pageLayout" zoomScaleNormal="100" workbookViewId="0"/>
  </sheetViews>
  <sheetFormatPr baseColWidth="10" defaultColWidth="10.85546875" defaultRowHeight="16.5" x14ac:dyDescent="0.3"/>
  <cols>
    <col min="1" max="1" width="10.85546875" style="112" customWidth="1"/>
    <col min="2" max="2" width="10.85546875" style="78" customWidth="1"/>
    <col min="3" max="3" width="10.85546875" style="25"/>
    <col min="4" max="4" width="11.28515625" style="25" customWidth="1"/>
    <col min="5" max="7" width="10.85546875" style="25"/>
    <col min="8" max="8" width="6.7109375" style="25" customWidth="1"/>
    <col min="9" max="9" width="6.42578125" style="25" customWidth="1"/>
    <col min="10" max="10" width="42.85546875" style="265" customWidth="1"/>
    <col min="11" max="16384" width="10.85546875" style="25"/>
  </cols>
  <sheetData>
    <row r="1" spans="1:10" ht="9" customHeight="1" x14ac:dyDescent="0.3">
      <c r="C1" s="40"/>
      <c r="D1" s="40"/>
      <c r="E1" s="40"/>
      <c r="F1" s="40"/>
      <c r="G1" s="40"/>
      <c r="H1" s="40"/>
      <c r="I1" s="40"/>
      <c r="J1" s="266"/>
    </row>
    <row r="2" spans="1:10" ht="13.5" customHeight="1" x14ac:dyDescent="0.3">
      <c r="A2" s="113"/>
      <c r="B2" s="146"/>
      <c r="C2" s="315"/>
      <c r="D2" s="40"/>
      <c r="E2" s="40"/>
      <c r="F2" s="40"/>
      <c r="G2" s="40"/>
      <c r="H2" s="40"/>
      <c r="I2" s="316" t="s">
        <v>73</v>
      </c>
      <c r="J2" s="266"/>
    </row>
    <row r="3" spans="1:10" ht="13.5" customHeight="1" x14ac:dyDescent="0.3">
      <c r="A3" s="113"/>
      <c r="B3" s="157"/>
      <c r="C3" s="317"/>
      <c r="D3" s="40"/>
      <c r="E3" s="40"/>
      <c r="F3" s="40"/>
      <c r="G3" s="40"/>
      <c r="H3" s="40"/>
      <c r="I3" s="269" t="str">
        <f>Übersicht!F8</f>
        <v>T 1.1</v>
      </c>
      <c r="J3" s="318" t="str">
        <f>Übersicht!G8</f>
        <v>Projektbegleitende Nachhaltigkeitsbeurteilung</v>
      </c>
    </row>
    <row r="4" spans="1:10" ht="13.5" customHeight="1" x14ac:dyDescent="0.3">
      <c r="A4" s="285"/>
      <c r="B4" s="319"/>
      <c r="C4" s="320"/>
      <c r="D4" s="40"/>
      <c r="E4" s="40"/>
      <c r="F4" s="40"/>
      <c r="G4" s="40"/>
      <c r="H4" s="40"/>
      <c r="I4" s="269" t="str">
        <f>Übersicht!F9</f>
        <v>T 1.2</v>
      </c>
      <c r="J4" s="318" t="str">
        <f>Übersicht!G9</f>
        <v>Zielsetzung und Systemabgrenzung</v>
      </c>
    </row>
    <row r="5" spans="1:10" ht="13.5" customHeight="1" x14ac:dyDescent="0.3">
      <c r="A5" s="285"/>
      <c r="B5" s="319"/>
      <c r="C5" s="320"/>
      <c r="D5" s="40"/>
      <c r="E5" s="40"/>
      <c r="F5" s="40"/>
      <c r="G5" s="40"/>
      <c r="H5" s="40"/>
      <c r="I5" s="269" t="str">
        <f>Übersicht!F10</f>
        <v>T 1.3</v>
      </c>
      <c r="J5" s="318" t="str">
        <f>Übersicht!G10</f>
        <v>Zielkonflikte und Synergien</v>
      </c>
    </row>
    <row r="6" spans="1:10" ht="14.25" customHeight="1" x14ac:dyDescent="0.3">
      <c r="A6" s="285"/>
      <c r="B6" s="319"/>
      <c r="C6" s="320"/>
      <c r="D6" s="40"/>
      <c r="E6" s="40"/>
      <c r="F6" s="40"/>
      <c r="G6" s="40"/>
      <c r="H6" s="40"/>
      <c r="I6" s="269" t="str">
        <f>Übersicht!F11</f>
        <v>G 1.1</v>
      </c>
      <c r="J6" s="318" t="str">
        <f>Übersicht!G11</f>
        <v>Raumplanung, Landschaften, Ortsbilder und Kulturraum</v>
      </c>
    </row>
    <row r="7" spans="1:10" ht="13.5" customHeight="1" x14ac:dyDescent="0.3">
      <c r="A7" s="285"/>
      <c r="B7" s="319"/>
      <c r="C7" s="320"/>
      <c r="D7" s="40"/>
      <c r="E7" s="40"/>
      <c r="F7" s="40"/>
      <c r="G7" s="40"/>
      <c r="H7" s="40"/>
      <c r="I7" s="269" t="str">
        <f>Übersicht!F12</f>
        <v>G 1.2</v>
      </c>
      <c r="J7" s="318" t="str">
        <f>Übersicht!G12</f>
        <v>Wohnqualität und Zusammenleben</v>
      </c>
    </row>
    <row r="8" spans="1:10" ht="14.25" customHeight="1" x14ac:dyDescent="0.3">
      <c r="A8" s="285"/>
      <c r="B8" s="319"/>
      <c r="C8" s="320"/>
      <c r="D8" s="40"/>
      <c r="E8" s="40"/>
      <c r="F8" s="40"/>
      <c r="G8" s="40"/>
      <c r="H8" s="40"/>
      <c r="I8" s="269" t="str">
        <f>Übersicht!F13</f>
        <v>G 1.3</v>
      </c>
      <c r="J8" s="318" t="str">
        <f>Übersicht!G13</f>
        <v>Zugang zur Infrastruktur und Aufenthaltsqualität</v>
      </c>
    </row>
    <row r="9" spans="1:10" ht="13.5" customHeight="1" x14ac:dyDescent="0.3">
      <c r="A9" s="285"/>
      <c r="B9" s="319"/>
      <c r="C9" s="320"/>
      <c r="D9" s="40"/>
      <c r="E9" s="40"/>
      <c r="F9" s="40"/>
      <c r="G9" s="40"/>
      <c r="H9" s="40"/>
      <c r="I9" s="269" t="str">
        <f>Übersicht!F14</f>
        <v>G 2.1</v>
      </c>
      <c r="J9" s="318" t="str">
        <f>Übersicht!G14</f>
        <v>Kommunikation und Partizipation</v>
      </c>
    </row>
    <row r="10" spans="1:10" ht="13.5" customHeight="1" x14ac:dyDescent="0.3">
      <c r="A10" s="285"/>
      <c r="B10" s="321"/>
      <c r="C10" s="144"/>
      <c r="D10" s="40"/>
      <c r="E10" s="40"/>
      <c r="F10" s="40"/>
      <c r="G10" s="40"/>
      <c r="H10" s="40"/>
      <c r="I10" s="269" t="str">
        <f>Übersicht!F15</f>
        <v>G 2.2</v>
      </c>
      <c r="J10" s="318" t="str">
        <f>Übersicht!G15</f>
        <v>Sozialverträgliches Verhalten</v>
      </c>
    </row>
    <row r="11" spans="1:10" ht="13.5" customHeight="1" x14ac:dyDescent="0.3">
      <c r="A11" s="285"/>
      <c r="B11" s="321"/>
      <c r="C11" s="144"/>
      <c r="D11" s="40"/>
      <c r="E11" s="40"/>
      <c r="F11" s="40"/>
      <c r="G11" s="40"/>
      <c r="H11" s="40"/>
      <c r="I11" s="269" t="str">
        <f>Übersicht!F16</f>
        <v>G 2.3</v>
      </c>
      <c r="J11" s="318" t="str">
        <f>Übersicht!G16</f>
        <v>Rechtssicherheit</v>
      </c>
    </row>
    <row r="12" spans="1:10" ht="13.5" customHeight="1" x14ac:dyDescent="0.3">
      <c r="A12" s="285"/>
      <c r="B12" s="321"/>
      <c r="C12" s="144"/>
      <c r="D12" s="40"/>
      <c r="E12" s="40"/>
      <c r="F12" s="40"/>
      <c r="G12" s="40"/>
      <c r="H12" s="40"/>
      <c r="I12" s="269" t="str">
        <f>Übersicht!F17</f>
        <v>G 2.4</v>
      </c>
      <c r="J12" s="318" t="str">
        <f>Übersicht!G17</f>
        <v>Solidarität, Gerechtigkeit, Verteilungseffekte</v>
      </c>
    </row>
    <row r="13" spans="1:10" ht="14.25" customHeight="1" x14ac:dyDescent="0.3">
      <c r="A13" s="285"/>
      <c r="B13" s="321"/>
      <c r="C13" s="144"/>
      <c r="D13" s="40"/>
      <c r="E13" s="40"/>
      <c r="F13" s="40"/>
      <c r="G13" s="40"/>
      <c r="H13" s="40"/>
      <c r="I13" s="269" t="str">
        <f>Übersicht!F18</f>
        <v>G 3.1</v>
      </c>
      <c r="J13" s="318" t="str">
        <f>Übersicht!G18</f>
        <v>Arbeitssicherheit, Unfallvermeidung, Rettung und Gesundheit</v>
      </c>
    </row>
    <row r="14" spans="1:10" ht="13.5" customHeight="1" x14ac:dyDescent="0.3">
      <c r="A14" s="285"/>
      <c r="B14" s="321"/>
      <c r="C14" s="144"/>
      <c r="D14" s="40"/>
      <c r="E14" s="40"/>
      <c r="F14" s="40"/>
      <c r="G14" s="40"/>
      <c r="H14" s="40"/>
      <c r="I14" s="269" t="str">
        <f>Übersicht!F19</f>
        <v>G 3.2</v>
      </c>
      <c r="J14" s="318" t="str">
        <f>Übersicht!G19</f>
        <v>Schutz vor Gewalt und Kriminalität</v>
      </c>
    </row>
    <row r="15" spans="1:10" ht="13.5" customHeight="1" x14ac:dyDescent="0.3">
      <c r="A15" s="285"/>
      <c r="B15" s="321"/>
      <c r="C15" s="144"/>
      <c r="D15" s="40"/>
      <c r="E15" s="40"/>
      <c r="F15" s="40"/>
      <c r="G15" s="40"/>
      <c r="H15" s="40"/>
      <c r="I15" s="269" t="str">
        <f>Übersicht!F20</f>
        <v>W 1.1</v>
      </c>
      <c r="J15" s="318" t="str">
        <f>Übersicht!G20</f>
        <v>Betriebswirtschaftliches Kosten-Nutzen-Verhältnis</v>
      </c>
    </row>
    <row r="16" spans="1:10" ht="14.25" customHeight="1" x14ac:dyDescent="0.3">
      <c r="A16" s="285"/>
      <c r="B16" s="321"/>
      <c r="C16" s="144"/>
      <c r="D16" s="40"/>
      <c r="E16" s="40"/>
      <c r="F16" s="40"/>
      <c r="G16" s="40"/>
      <c r="H16" s="40"/>
      <c r="I16" s="269" t="str">
        <f>Übersicht!F21</f>
        <v>W 1.2</v>
      </c>
      <c r="J16" s="318" t="str">
        <f>Übersicht!G21</f>
        <v>Nutzungsflexibilität, Anpassungsfähigkeit und Rückbau</v>
      </c>
    </row>
    <row r="17" spans="1:10" ht="13.5" customHeight="1" x14ac:dyDescent="0.3">
      <c r="A17" s="285"/>
      <c r="B17" s="321"/>
      <c r="C17" s="144"/>
      <c r="D17" s="40"/>
      <c r="E17" s="40"/>
      <c r="F17" s="40"/>
      <c r="G17" s="40"/>
      <c r="H17" s="40"/>
      <c r="I17" s="269" t="str">
        <f>Übersicht!F22</f>
        <v>W 2.1</v>
      </c>
      <c r="J17" s="318" t="str">
        <f>Übersicht!G22</f>
        <v>Volkswirtschaftliches Kosten-Nutzen-Verhältnis</v>
      </c>
    </row>
    <row r="18" spans="1:10" ht="13.5" customHeight="1" x14ac:dyDescent="0.3">
      <c r="A18" s="285"/>
      <c r="B18" s="321"/>
      <c r="C18" s="144"/>
      <c r="D18" s="40"/>
      <c r="E18" s="40"/>
      <c r="F18" s="40"/>
      <c r="G18" s="40"/>
      <c r="H18" s="40"/>
      <c r="I18" s="269" t="str">
        <f>Übersicht!F23</f>
        <v>W 2.2</v>
      </c>
      <c r="J18" s="318" t="str">
        <f>Übersicht!G23</f>
        <v>Regionalwirtschaftliche Aspekte</v>
      </c>
    </row>
    <row r="19" spans="1:10" ht="14.25" customHeight="1" x14ac:dyDescent="0.3">
      <c r="A19" s="263"/>
      <c r="B19" s="321"/>
      <c r="C19" s="144"/>
      <c r="D19" s="40"/>
      <c r="E19" s="40"/>
      <c r="F19" s="40"/>
      <c r="G19" s="40"/>
      <c r="H19" s="40"/>
      <c r="I19" s="269" t="str">
        <f>Übersicht!F24</f>
        <v>W 2.3</v>
      </c>
      <c r="J19" s="318" t="str">
        <f>Übersicht!G24</f>
        <v>Ökonomische Nutzung vorhandener Infrastrukturen</v>
      </c>
    </row>
    <row r="20" spans="1:10" ht="13.5" customHeight="1" x14ac:dyDescent="0.3">
      <c r="A20" s="285"/>
      <c r="B20" s="321"/>
      <c r="C20" s="144"/>
      <c r="D20" s="40"/>
      <c r="E20" s="40"/>
      <c r="F20" s="40"/>
      <c r="G20" s="40"/>
      <c r="H20" s="40"/>
      <c r="I20" s="269" t="str">
        <f>Übersicht!F25</f>
        <v>W 3.1</v>
      </c>
      <c r="J20" s="318" t="str">
        <f>Übersicht!G25</f>
        <v>Geeignete Finanzierung</v>
      </c>
    </row>
    <row r="21" spans="1:10" ht="13.5" customHeight="1" x14ac:dyDescent="0.3">
      <c r="A21" s="285"/>
      <c r="B21" s="321"/>
      <c r="C21" s="144"/>
      <c r="D21" s="40"/>
      <c r="E21" s="40"/>
      <c r="F21" s="40"/>
      <c r="G21" s="40"/>
      <c r="H21" s="40"/>
      <c r="I21" s="269" t="str">
        <f>Übersicht!F26</f>
        <v>U 1.1</v>
      </c>
      <c r="J21" s="318" t="str">
        <f>Übersicht!G26</f>
        <v>Energieverbrauch</v>
      </c>
    </row>
    <row r="22" spans="1:10" ht="13.5" customHeight="1" x14ac:dyDescent="0.3">
      <c r="A22" s="285"/>
      <c r="B22" s="321"/>
      <c r="C22" s="144"/>
      <c r="D22" s="40"/>
      <c r="E22" s="40"/>
      <c r="F22" s="40"/>
      <c r="G22" s="40"/>
      <c r="H22" s="40"/>
      <c r="I22" s="269" t="str">
        <f>Übersicht!F27</f>
        <v>U 1.2</v>
      </c>
      <c r="J22" s="318" t="str">
        <f>Übersicht!G27</f>
        <v>Flächennutzung, -recycling und Boden</v>
      </c>
    </row>
    <row r="23" spans="1:10" ht="13.5" customHeight="1" x14ac:dyDescent="0.3">
      <c r="A23" s="285"/>
      <c r="B23" s="321"/>
      <c r="C23" s="144"/>
      <c r="D23" s="40"/>
      <c r="E23" s="40"/>
      <c r="F23" s="40"/>
      <c r="G23" s="40"/>
      <c r="H23" s="40"/>
      <c r="I23" s="269" t="str">
        <f>Übersicht!F28</f>
        <v>U 1.3</v>
      </c>
      <c r="J23" s="318" t="str">
        <f>Übersicht!G28</f>
        <v>Belastete Standorte</v>
      </c>
    </row>
    <row r="24" spans="1:10" s="114" customFormat="1" ht="24" customHeight="1" x14ac:dyDescent="0.25">
      <c r="A24" s="285"/>
      <c r="B24" s="321"/>
      <c r="C24" s="144"/>
      <c r="D24" s="112"/>
      <c r="E24" s="112"/>
      <c r="F24" s="112"/>
      <c r="G24" s="112"/>
      <c r="H24" s="112"/>
      <c r="I24" s="269" t="str">
        <f>Übersicht!F29</f>
        <v>U 1.4</v>
      </c>
      <c r="J24" s="318" t="str">
        <f>Übersicht!G29</f>
        <v>Verwertung von unbelasteten und belasteten Aushub-, Ausbruch- und Rückbaumaterialien (Abfall)</v>
      </c>
    </row>
    <row r="25" spans="1:10" ht="14.25" customHeight="1" x14ac:dyDescent="0.3">
      <c r="A25" s="285"/>
      <c r="B25" s="321"/>
      <c r="C25" s="144"/>
      <c r="D25" s="40"/>
      <c r="E25" s="40"/>
      <c r="F25" s="40"/>
      <c r="G25" s="40"/>
      <c r="H25" s="40"/>
      <c r="I25" s="269" t="str">
        <f>Übersicht!F30</f>
        <v>U 1.5</v>
      </c>
      <c r="J25" s="318" t="str">
        <f>Übersicht!G30</f>
        <v>Umwelt- und Ressourcenschonender Materialeinsatz</v>
      </c>
    </row>
    <row r="26" spans="1:10" ht="13.5" customHeight="1" x14ac:dyDescent="0.3">
      <c r="A26" s="285"/>
      <c r="B26" s="321"/>
      <c r="C26" s="144"/>
      <c r="D26" s="40"/>
      <c r="E26" s="40"/>
      <c r="F26" s="40"/>
      <c r="G26" s="40"/>
      <c r="H26" s="40"/>
      <c r="I26" s="269" t="str">
        <f>Übersicht!F31</f>
        <v>U 2.1</v>
      </c>
      <c r="J26" s="318" t="str">
        <f>Übersicht!G31</f>
        <v>Beeinträchtigung des Klimas</v>
      </c>
    </row>
    <row r="27" spans="1:10" ht="13.5" customHeight="1" x14ac:dyDescent="0.3">
      <c r="C27" s="40"/>
      <c r="D27" s="40"/>
      <c r="E27" s="40"/>
      <c r="F27" s="40"/>
      <c r="G27" s="40"/>
      <c r="H27" s="40"/>
      <c r="I27" s="269" t="str">
        <f>Übersicht!F32</f>
        <v>U 2.2</v>
      </c>
      <c r="J27" s="318" t="str">
        <f>Übersicht!G32</f>
        <v>Umweltbelastungen</v>
      </c>
    </row>
    <row r="28" spans="1:10" ht="13.5" customHeight="1" x14ac:dyDescent="0.3">
      <c r="C28" s="40"/>
      <c r="D28" s="40"/>
      <c r="E28" s="40"/>
      <c r="F28" s="40"/>
      <c r="G28" s="40"/>
      <c r="H28" s="40"/>
      <c r="I28" s="269" t="str">
        <f>Übersicht!F33</f>
        <v>U 2.3</v>
      </c>
      <c r="J28" s="318" t="str">
        <f>Übersicht!G33</f>
        <v>Oberflächengewässer und Grundwasser</v>
      </c>
    </row>
    <row r="29" spans="1:10" ht="13.5" customHeight="1" x14ac:dyDescent="0.3">
      <c r="C29" s="40"/>
      <c r="D29" s="40"/>
      <c r="E29" s="40"/>
      <c r="F29" s="40"/>
      <c r="G29" s="40"/>
      <c r="H29" s="40"/>
      <c r="I29" s="269" t="str">
        <f>Übersicht!F34</f>
        <v>U 2.4</v>
      </c>
      <c r="J29" s="318" t="str">
        <f>Übersicht!G34</f>
        <v>Natur und Landschaft</v>
      </c>
    </row>
    <row r="30" spans="1:10" ht="13.5" customHeight="1" x14ac:dyDescent="0.3">
      <c r="C30" s="40"/>
      <c r="D30" s="40"/>
      <c r="E30" s="40"/>
      <c r="F30" s="40"/>
      <c r="G30" s="40"/>
      <c r="H30" s="40"/>
      <c r="I30" s="269" t="str">
        <f>Übersicht!F35</f>
        <v>U 3.1</v>
      </c>
      <c r="J30" s="318" t="str">
        <f>Übersicht!G35</f>
        <v>Naturgefahren</v>
      </c>
    </row>
    <row r="31" spans="1:10" ht="13.5" customHeight="1" x14ac:dyDescent="0.3">
      <c r="C31" s="40"/>
      <c r="D31" s="40"/>
      <c r="E31" s="40"/>
      <c r="F31" s="40"/>
      <c r="G31" s="40"/>
      <c r="H31" s="40"/>
      <c r="I31" s="269" t="str">
        <f>Übersicht!F36</f>
        <v>U 3.2</v>
      </c>
      <c r="J31" s="318" t="str">
        <f>Übersicht!G36</f>
        <v>Störfälle</v>
      </c>
    </row>
    <row r="32" spans="1:10" ht="13.5" customHeight="1" x14ac:dyDescent="0.3">
      <c r="C32" s="40"/>
      <c r="D32" s="40"/>
      <c r="E32" s="40"/>
      <c r="F32" s="40"/>
      <c r="G32" s="40"/>
      <c r="H32" s="40"/>
      <c r="I32" s="40"/>
      <c r="J32" s="266"/>
    </row>
    <row r="33" spans="1:10" x14ac:dyDescent="0.3">
      <c r="A33" s="269" t="s">
        <v>343</v>
      </c>
      <c r="C33" s="40"/>
      <c r="D33" s="40"/>
      <c r="E33" s="40"/>
      <c r="F33" s="40"/>
      <c r="G33" s="40"/>
      <c r="H33" s="40"/>
      <c r="I33" s="40"/>
      <c r="J33" s="266"/>
    </row>
    <row r="34" spans="1:10" x14ac:dyDescent="0.3">
      <c r="C34" s="40"/>
      <c r="D34" s="40"/>
      <c r="E34" s="40"/>
      <c r="F34" s="40"/>
      <c r="G34" s="40"/>
      <c r="H34" s="40"/>
      <c r="I34" s="40"/>
      <c r="J34" s="266"/>
    </row>
  </sheetData>
  <sheetProtection algorithmName="SHA-512" hashValue="2hNxaByW4IygGCkWLOcfVL//v1x43mwJHh/OMw9il+uiH6B/u1f322ckcXEmxdtQ09lQ7H5C90mLyjOQnxrcLA==" saltValue="JH4/11HOdwLbEPGP6B2tow==" spinCount="100000" sheet="1" objects="1" scenarios="1" formatRows="0"/>
  <printOptions horizontalCentered="1" verticalCentered="1"/>
  <pageMargins left="0.62906249999999997" right="0.70866141732283472" top="1.0106250000000001" bottom="0.74803149606299213" header="0.31496062992125984" footer="0.31496062992125984"/>
  <pageSetup paperSize="9" scale="99" orientation="landscape" r:id="rId1"/>
  <headerFooter>
    <oddHeader>&amp;L&amp;"Arial Narrow,Normal"&amp;9Bewertungstool V1.0&amp;C&amp;"Arial Narrow,Normal"&amp;9
&amp;"Arial Narrow,Gras"&amp;12Auswertung Kriterien
Resultate IST-Werte&amp;R&amp;"Arial Narrow,Normal"&amp;G</oddHeader>
    <oddFooter>&amp;L&amp;"Arial Narrow,Normal"&amp;8&amp;F&amp;C&amp;"Arial Narrow,Normal"&amp;8&amp;P/&amp;N&amp;R&amp;"Arial Narrow,Normal"&amp;8&amp;D</oddFooter>
  </headerFooter>
  <drawing r:id="rId2"/>
  <legacyDrawingHF r:id="rId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6A3479-212F-4267-8BDF-EDE054608967}">
  <sheetPr>
    <tabColor theme="0" tint="-0.14999847407452621"/>
  </sheetPr>
  <dimension ref="A1:J40"/>
  <sheetViews>
    <sheetView showGridLines="0" view="pageLayout" zoomScaleNormal="100" workbookViewId="0"/>
  </sheetViews>
  <sheetFormatPr baseColWidth="10" defaultColWidth="10.85546875" defaultRowHeight="16.5" x14ac:dyDescent="0.3"/>
  <cols>
    <col min="1" max="1" width="10.85546875" style="112" customWidth="1"/>
    <col min="2" max="2" width="10.85546875" style="78" customWidth="1"/>
    <col min="3" max="3" width="10.85546875" style="25"/>
    <col min="4" max="4" width="11.28515625" style="25" customWidth="1"/>
    <col min="5" max="7" width="10.85546875" style="25"/>
    <col min="8" max="8" width="6.7109375" style="25" customWidth="1"/>
    <col min="9" max="9" width="6.42578125" style="25" customWidth="1"/>
    <col min="10" max="10" width="42.85546875" style="265" customWidth="1"/>
    <col min="11" max="16384" width="10.85546875" style="25"/>
  </cols>
  <sheetData>
    <row r="1" spans="1:10" ht="9" customHeight="1" x14ac:dyDescent="0.3">
      <c r="C1" s="40"/>
      <c r="D1" s="40"/>
      <c r="E1" s="40"/>
      <c r="F1" s="40"/>
      <c r="G1" s="40"/>
      <c r="H1" s="40"/>
      <c r="I1" s="40"/>
      <c r="J1" s="266"/>
    </row>
    <row r="2" spans="1:10" ht="13.5" customHeight="1" x14ac:dyDescent="0.3">
      <c r="A2" s="113"/>
      <c r="B2" s="146"/>
      <c r="C2" s="315"/>
      <c r="D2" s="40"/>
      <c r="E2" s="40"/>
      <c r="F2" s="40"/>
      <c r="G2" s="40"/>
      <c r="H2" s="40"/>
      <c r="I2" s="316" t="s">
        <v>73</v>
      </c>
      <c r="J2" s="266"/>
    </row>
    <row r="3" spans="1:10" ht="13.5" customHeight="1" x14ac:dyDescent="0.3">
      <c r="A3" s="113"/>
      <c r="B3" s="157"/>
      <c r="C3" s="317"/>
      <c r="D3" s="40"/>
      <c r="E3" s="40"/>
      <c r="F3" s="40"/>
      <c r="G3" s="40"/>
      <c r="H3" s="40"/>
      <c r="I3" s="269" t="str">
        <f>Übersicht!F8</f>
        <v>T 1.1</v>
      </c>
      <c r="J3" s="318" t="str">
        <f>Übersicht!G8</f>
        <v>Projektbegleitende Nachhaltigkeitsbeurteilung</v>
      </c>
    </row>
    <row r="4" spans="1:10" ht="13.5" customHeight="1" x14ac:dyDescent="0.3">
      <c r="A4" s="285"/>
      <c r="B4" s="319"/>
      <c r="C4" s="320"/>
      <c r="D4" s="40"/>
      <c r="E4" s="40"/>
      <c r="F4" s="40"/>
      <c r="G4" s="40"/>
      <c r="H4" s="40"/>
      <c r="I4" s="269" t="str">
        <f>Übersicht!F9</f>
        <v>T 1.2</v>
      </c>
      <c r="J4" s="318" t="str">
        <f>Übersicht!G9</f>
        <v>Zielsetzung und Systemabgrenzung</v>
      </c>
    </row>
    <row r="5" spans="1:10" ht="13.5" customHeight="1" x14ac:dyDescent="0.3">
      <c r="A5" s="285"/>
      <c r="B5" s="319"/>
      <c r="C5" s="320"/>
      <c r="D5" s="40"/>
      <c r="E5" s="40"/>
      <c r="F5" s="40"/>
      <c r="G5" s="40"/>
      <c r="H5" s="40"/>
      <c r="I5" s="269" t="str">
        <f>Übersicht!F10</f>
        <v>T 1.3</v>
      </c>
      <c r="J5" s="318" t="str">
        <f>Übersicht!G10</f>
        <v>Zielkonflikte und Synergien</v>
      </c>
    </row>
    <row r="6" spans="1:10" ht="14.25" customHeight="1" x14ac:dyDescent="0.3">
      <c r="A6" s="285"/>
      <c r="B6" s="319"/>
      <c r="C6" s="320"/>
      <c r="D6" s="40"/>
      <c r="E6" s="40"/>
      <c r="F6" s="40"/>
      <c r="G6" s="40"/>
      <c r="H6" s="40"/>
      <c r="I6" s="269" t="str">
        <f>Übersicht!F11</f>
        <v>G 1.1</v>
      </c>
      <c r="J6" s="318" t="str">
        <f>Übersicht!G11</f>
        <v>Raumplanung, Landschaften, Ortsbilder und Kulturraum</v>
      </c>
    </row>
    <row r="7" spans="1:10" ht="13.5" customHeight="1" x14ac:dyDescent="0.3">
      <c r="A7" s="285"/>
      <c r="B7" s="319"/>
      <c r="C7" s="320"/>
      <c r="D7" s="40"/>
      <c r="E7" s="40"/>
      <c r="F7" s="40"/>
      <c r="G7" s="40"/>
      <c r="H7" s="40"/>
      <c r="I7" s="269" t="str">
        <f>Übersicht!F12</f>
        <v>G 1.2</v>
      </c>
      <c r="J7" s="318" t="str">
        <f>Übersicht!G12</f>
        <v>Wohnqualität und Zusammenleben</v>
      </c>
    </row>
    <row r="8" spans="1:10" ht="14.25" customHeight="1" x14ac:dyDescent="0.3">
      <c r="A8" s="285"/>
      <c r="B8" s="319"/>
      <c r="C8" s="320"/>
      <c r="D8" s="40"/>
      <c r="E8" s="40"/>
      <c r="F8" s="40"/>
      <c r="G8" s="40"/>
      <c r="H8" s="40"/>
      <c r="I8" s="269" t="str">
        <f>Übersicht!F13</f>
        <v>G 1.3</v>
      </c>
      <c r="J8" s="318" t="str">
        <f>Übersicht!G13</f>
        <v>Zugang zur Infrastruktur und Aufenthaltsqualität</v>
      </c>
    </row>
    <row r="9" spans="1:10" ht="13.5" customHeight="1" x14ac:dyDescent="0.3">
      <c r="A9" s="285"/>
      <c r="B9" s="319"/>
      <c r="C9" s="320"/>
      <c r="D9" s="40"/>
      <c r="E9" s="40"/>
      <c r="F9" s="40"/>
      <c r="G9" s="40"/>
      <c r="H9" s="40"/>
      <c r="I9" s="269" t="str">
        <f>Übersicht!F14</f>
        <v>G 2.1</v>
      </c>
      <c r="J9" s="318" t="str">
        <f>Übersicht!G14</f>
        <v>Kommunikation und Partizipation</v>
      </c>
    </row>
    <row r="10" spans="1:10" ht="13.5" customHeight="1" x14ac:dyDescent="0.3">
      <c r="A10" s="285"/>
      <c r="B10" s="321"/>
      <c r="C10" s="144"/>
      <c r="D10" s="40"/>
      <c r="E10" s="40"/>
      <c r="F10" s="40"/>
      <c r="G10" s="40"/>
      <c r="H10" s="40"/>
      <c r="I10" s="269" t="str">
        <f>Übersicht!F15</f>
        <v>G 2.2</v>
      </c>
      <c r="J10" s="318" t="str">
        <f>Übersicht!G15</f>
        <v>Sozialverträgliches Verhalten</v>
      </c>
    </row>
    <row r="11" spans="1:10" ht="13.5" customHeight="1" x14ac:dyDescent="0.3">
      <c r="A11" s="285"/>
      <c r="B11" s="321"/>
      <c r="C11" s="144"/>
      <c r="D11" s="40"/>
      <c r="E11" s="40"/>
      <c r="F11" s="40"/>
      <c r="G11" s="40"/>
      <c r="H11" s="40"/>
      <c r="I11" s="269" t="str">
        <f>Übersicht!F16</f>
        <v>G 2.3</v>
      </c>
      <c r="J11" s="318" t="str">
        <f>Übersicht!G16</f>
        <v>Rechtssicherheit</v>
      </c>
    </row>
    <row r="12" spans="1:10" ht="13.5" customHeight="1" x14ac:dyDescent="0.3">
      <c r="A12" s="285"/>
      <c r="B12" s="321"/>
      <c r="C12" s="144"/>
      <c r="D12" s="40"/>
      <c r="E12" s="40"/>
      <c r="F12" s="40"/>
      <c r="G12" s="40"/>
      <c r="H12" s="40"/>
      <c r="I12" s="269" t="str">
        <f>Übersicht!F17</f>
        <v>G 2.4</v>
      </c>
      <c r="J12" s="318" t="str">
        <f>Übersicht!G17</f>
        <v>Solidarität, Gerechtigkeit, Verteilungseffekte</v>
      </c>
    </row>
    <row r="13" spans="1:10" ht="14.25" customHeight="1" x14ac:dyDescent="0.3">
      <c r="A13" s="285"/>
      <c r="B13" s="321"/>
      <c r="C13" s="144"/>
      <c r="D13" s="40"/>
      <c r="E13" s="40"/>
      <c r="F13" s="40"/>
      <c r="G13" s="40"/>
      <c r="H13" s="40"/>
      <c r="I13" s="269" t="str">
        <f>Übersicht!F18</f>
        <v>G 3.1</v>
      </c>
      <c r="J13" s="318" t="str">
        <f>Übersicht!G18</f>
        <v>Arbeitssicherheit, Unfallvermeidung, Rettung und Gesundheit</v>
      </c>
    </row>
    <row r="14" spans="1:10" ht="13.5" customHeight="1" x14ac:dyDescent="0.3">
      <c r="A14" s="285"/>
      <c r="B14" s="321"/>
      <c r="C14" s="144"/>
      <c r="D14" s="40"/>
      <c r="E14" s="40"/>
      <c r="F14" s="40"/>
      <c r="G14" s="40"/>
      <c r="H14" s="40"/>
      <c r="I14" s="269" t="str">
        <f>Übersicht!F19</f>
        <v>G 3.2</v>
      </c>
      <c r="J14" s="318" t="str">
        <f>Übersicht!G19</f>
        <v>Schutz vor Gewalt und Kriminalität</v>
      </c>
    </row>
    <row r="15" spans="1:10" ht="13.5" customHeight="1" x14ac:dyDescent="0.3">
      <c r="A15" s="285"/>
      <c r="B15" s="321"/>
      <c r="C15" s="144"/>
      <c r="D15" s="40"/>
      <c r="E15" s="40"/>
      <c r="F15" s="40"/>
      <c r="G15" s="40"/>
      <c r="H15" s="40"/>
      <c r="I15" s="269" t="str">
        <f>Übersicht!F20</f>
        <v>W 1.1</v>
      </c>
      <c r="J15" s="318" t="str">
        <f>Übersicht!G20</f>
        <v>Betriebswirtschaftliches Kosten-Nutzen-Verhältnis</v>
      </c>
    </row>
    <row r="16" spans="1:10" ht="14.25" customHeight="1" x14ac:dyDescent="0.3">
      <c r="A16" s="285"/>
      <c r="B16" s="321"/>
      <c r="C16" s="144"/>
      <c r="D16" s="40"/>
      <c r="E16" s="40"/>
      <c r="F16" s="40"/>
      <c r="G16" s="40"/>
      <c r="H16" s="40"/>
      <c r="I16" s="269" t="str">
        <f>Übersicht!F21</f>
        <v>W 1.2</v>
      </c>
      <c r="J16" s="318" t="str">
        <f>Übersicht!G21</f>
        <v>Nutzungsflexibilität, Anpassungsfähigkeit und Rückbau</v>
      </c>
    </row>
    <row r="17" spans="1:10" ht="13.5" customHeight="1" x14ac:dyDescent="0.3">
      <c r="A17" s="285"/>
      <c r="B17" s="321"/>
      <c r="C17" s="144"/>
      <c r="D17" s="40"/>
      <c r="E17" s="40"/>
      <c r="F17" s="40"/>
      <c r="G17" s="40"/>
      <c r="H17" s="40"/>
      <c r="I17" s="269" t="str">
        <f>Übersicht!F22</f>
        <v>W 2.1</v>
      </c>
      <c r="J17" s="318" t="str">
        <f>Übersicht!G22</f>
        <v>Volkswirtschaftliches Kosten-Nutzen-Verhältnis</v>
      </c>
    </row>
    <row r="18" spans="1:10" ht="13.5" customHeight="1" x14ac:dyDescent="0.3">
      <c r="A18" s="285"/>
      <c r="B18" s="321"/>
      <c r="C18" s="144"/>
      <c r="D18" s="40"/>
      <c r="E18" s="40"/>
      <c r="F18" s="40"/>
      <c r="G18" s="40"/>
      <c r="H18" s="40"/>
      <c r="I18" s="269" t="str">
        <f>Übersicht!F23</f>
        <v>W 2.2</v>
      </c>
      <c r="J18" s="318" t="str">
        <f>Übersicht!G23</f>
        <v>Regionalwirtschaftliche Aspekte</v>
      </c>
    </row>
    <row r="19" spans="1:10" ht="14.25" customHeight="1" x14ac:dyDescent="0.3">
      <c r="A19" s="263"/>
      <c r="B19" s="321"/>
      <c r="C19" s="144"/>
      <c r="D19" s="40"/>
      <c r="E19" s="40"/>
      <c r="F19" s="40"/>
      <c r="G19" s="40"/>
      <c r="H19" s="40"/>
      <c r="I19" s="269" t="str">
        <f>Übersicht!F24</f>
        <v>W 2.3</v>
      </c>
      <c r="J19" s="318" t="str">
        <f>Übersicht!G24</f>
        <v>Ökonomische Nutzung vorhandener Infrastrukturen</v>
      </c>
    </row>
    <row r="20" spans="1:10" ht="13.5" customHeight="1" x14ac:dyDescent="0.3">
      <c r="A20" s="285"/>
      <c r="B20" s="321"/>
      <c r="C20" s="144"/>
      <c r="D20" s="40"/>
      <c r="E20" s="40"/>
      <c r="F20" s="40"/>
      <c r="G20" s="40"/>
      <c r="H20" s="40"/>
      <c r="I20" s="269" t="str">
        <f>Übersicht!F25</f>
        <v>W 3.1</v>
      </c>
      <c r="J20" s="318" t="str">
        <f>Übersicht!G25</f>
        <v>Geeignete Finanzierung</v>
      </c>
    </row>
    <row r="21" spans="1:10" ht="13.5" customHeight="1" x14ac:dyDescent="0.3">
      <c r="A21" s="285"/>
      <c r="B21" s="321"/>
      <c r="C21" s="144"/>
      <c r="D21" s="40"/>
      <c r="E21" s="40"/>
      <c r="F21" s="40"/>
      <c r="G21" s="40"/>
      <c r="H21" s="40"/>
      <c r="I21" s="269" t="str">
        <f>Übersicht!F26</f>
        <v>U 1.1</v>
      </c>
      <c r="J21" s="318" t="str">
        <f>Übersicht!G26</f>
        <v>Energieverbrauch</v>
      </c>
    </row>
    <row r="22" spans="1:10" ht="13.5" customHeight="1" x14ac:dyDescent="0.3">
      <c r="A22" s="285"/>
      <c r="B22" s="321"/>
      <c r="C22" s="144"/>
      <c r="D22" s="40"/>
      <c r="E22" s="40"/>
      <c r="F22" s="40"/>
      <c r="G22" s="40"/>
      <c r="H22" s="40"/>
      <c r="I22" s="269" t="str">
        <f>Übersicht!F27</f>
        <v>U 1.2</v>
      </c>
      <c r="J22" s="318" t="str">
        <f>Übersicht!G27</f>
        <v>Flächennutzung, -recycling und Boden</v>
      </c>
    </row>
    <row r="23" spans="1:10" ht="13.5" customHeight="1" x14ac:dyDescent="0.3">
      <c r="A23" s="285"/>
      <c r="B23" s="321"/>
      <c r="C23" s="144"/>
      <c r="D23" s="40"/>
      <c r="E23" s="40"/>
      <c r="F23" s="40"/>
      <c r="G23" s="40"/>
      <c r="H23" s="40"/>
      <c r="I23" s="269" t="str">
        <f>Übersicht!F28</f>
        <v>U 1.3</v>
      </c>
      <c r="J23" s="318" t="str">
        <f>Übersicht!G28</f>
        <v>Belastete Standorte</v>
      </c>
    </row>
    <row r="24" spans="1:10" s="114" customFormat="1" ht="24" customHeight="1" x14ac:dyDescent="0.25">
      <c r="A24" s="285"/>
      <c r="B24" s="321"/>
      <c r="C24" s="144"/>
      <c r="D24" s="112"/>
      <c r="E24" s="112"/>
      <c r="F24" s="112"/>
      <c r="G24" s="112"/>
      <c r="H24" s="112"/>
      <c r="I24" s="269" t="str">
        <f>Übersicht!F29</f>
        <v>U 1.4</v>
      </c>
      <c r="J24" s="318" t="str">
        <f>Übersicht!G29</f>
        <v>Verwertung von unbelasteten und belasteten Aushub-, Ausbruch- und Rückbaumaterialien (Abfall)</v>
      </c>
    </row>
    <row r="25" spans="1:10" ht="14.25" customHeight="1" x14ac:dyDescent="0.3">
      <c r="A25" s="285"/>
      <c r="B25" s="321"/>
      <c r="C25" s="144"/>
      <c r="D25" s="40"/>
      <c r="E25" s="40"/>
      <c r="F25" s="40"/>
      <c r="G25" s="40"/>
      <c r="H25" s="40"/>
      <c r="I25" s="269" t="str">
        <f>Übersicht!F30</f>
        <v>U 1.5</v>
      </c>
      <c r="J25" s="318" t="str">
        <f>Übersicht!G30</f>
        <v>Umwelt- und Ressourcenschonender Materialeinsatz</v>
      </c>
    </row>
    <row r="26" spans="1:10" ht="13.5" customHeight="1" x14ac:dyDescent="0.3">
      <c r="A26" s="285"/>
      <c r="B26" s="321"/>
      <c r="C26" s="144"/>
      <c r="D26" s="40"/>
      <c r="E26" s="40"/>
      <c r="F26" s="40"/>
      <c r="G26" s="40"/>
      <c r="H26" s="40"/>
      <c r="I26" s="269" t="str">
        <f>Übersicht!F31</f>
        <v>U 2.1</v>
      </c>
      <c r="J26" s="318" t="str">
        <f>Übersicht!G31</f>
        <v>Beeinträchtigung des Klimas</v>
      </c>
    </row>
    <row r="27" spans="1:10" ht="13.5" customHeight="1" x14ac:dyDescent="0.3">
      <c r="C27" s="40"/>
      <c r="D27" s="40"/>
      <c r="E27" s="40"/>
      <c r="F27" s="40"/>
      <c r="G27" s="40"/>
      <c r="H27" s="40"/>
      <c r="I27" s="269" t="str">
        <f>Übersicht!F32</f>
        <v>U 2.2</v>
      </c>
      <c r="J27" s="318" t="str">
        <f>Übersicht!G32</f>
        <v>Umweltbelastungen</v>
      </c>
    </row>
    <row r="28" spans="1:10" ht="13.5" customHeight="1" x14ac:dyDescent="0.3">
      <c r="C28" s="40"/>
      <c r="D28" s="40"/>
      <c r="E28" s="40"/>
      <c r="F28" s="40"/>
      <c r="G28" s="40"/>
      <c r="H28" s="40"/>
      <c r="I28" s="269" t="str">
        <f>Übersicht!F33</f>
        <v>U 2.3</v>
      </c>
      <c r="J28" s="318" t="str">
        <f>Übersicht!G33</f>
        <v>Oberflächengewässer und Grundwasser</v>
      </c>
    </row>
    <row r="29" spans="1:10" ht="13.5" customHeight="1" x14ac:dyDescent="0.3">
      <c r="C29" s="40"/>
      <c r="D29" s="40"/>
      <c r="E29" s="40"/>
      <c r="F29" s="40"/>
      <c r="G29" s="40"/>
      <c r="H29" s="40"/>
      <c r="I29" s="269" t="str">
        <f>Übersicht!F34</f>
        <v>U 2.4</v>
      </c>
      <c r="J29" s="318" t="str">
        <f>Übersicht!G34</f>
        <v>Natur und Landschaft</v>
      </c>
    </row>
    <row r="30" spans="1:10" ht="13.5" customHeight="1" x14ac:dyDescent="0.3">
      <c r="C30" s="40"/>
      <c r="D30" s="40"/>
      <c r="E30" s="40"/>
      <c r="F30" s="40"/>
      <c r="G30" s="40"/>
      <c r="H30" s="40"/>
      <c r="I30" s="269" t="str">
        <f>Übersicht!F35</f>
        <v>U 3.1</v>
      </c>
      <c r="J30" s="318" t="str">
        <f>Übersicht!G35</f>
        <v>Naturgefahren</v>
      </c>
    </row>
    <row r="31" spans="1:10" ht="13.5" customHeight="1" x14ac:dyDescent="0.3">
      <c r="A31" s="317"/>
      <c r="B31" s="146"/>
      <c r="C31" s="315"/>
      <c r="D31" s="40"/>
      <c r="E31" s="40"/>
      <c r="F31" s="40"/>
      <c r="G31" s="40"/>
      <c r="H31" s="40"/>
      <c r="I31" s="269" t="str">
        <f>Übersicht!F36</f>
        <v>U 3.2</v>
      </c>
      <c r="J31" s="318" t="str">
        <f>Übersicht!G36</f>
        <v>Störfälle</v>
      </c>
    </row>
    <row r="32" spans="1:10" ht="13.5" customHeight="1" x14ac:dyDescent="0.3">
      <c r="A32" s="315"/>
      <c r="B32" s="315"/>
      <c r="C32" s="315"/>
      <c r="D32" s="315"/>
      <c r="E32" s="40"/>
      <c r="F32" s="40"/>
      <c r="G32" s="40"/>
      <c r="H32" s="40"/>
      <c r="I32" s="40"/>
      <c r="J32" s="266"/>
    </row>
    <row r="33" spans="1:10" ht="12.75" customHeight="1" x14ac:dyDescent="0.3">
      <c r="A33" s="263"/>
      <c r="B33" s="322"/>
      <c r="C33" s="264"/>
      <c r="D33" s="315"/>
      <c r="E33" s="40"/>
      <c r="F33" s="40"/>
      <c r="G33" s="40"/>
      <c r="H33" s="40"/>
      <c r="I33" s="40"/>
      <c r="J33" s="266"/>
    </row>
    <row r="34" spans="1:10" ht="15" customHeight="1" x14ac:dyDescent="0.3">
      <c r="A34" s="144" t="s">
        <v>344</v>
      </c>
      <c r="B34" s="322"/>
      <c r="C34" s="264"/>
      <c r="D34" s="40"/>
      <c r="E34" s="40"/>
      <c r="F34" s="44" t="s">
        <v>359</v>
      </c>
      <c r="G34" s="40"/>
      <c r="H34" s="40"/>
      <c r="I34" s="40"/>
      <c r="J34" s="266"/>
    </row>
    <row r="36" spans="1:10" x14ac:dyDescent="0.3">
      <c r="D36" s="40"/>
      <c r="E36" s="40"/>
    </row>
    <row r="37" spans="1:10" x14ac:dyDescent="0.3">
      <c r="D37" s="40"/>
      <c r="E37" s="40"/>
      <c r="G37" s="263"/>
      <c r="H37" s="267"/>
      <c r="I37" s="264"/>
      <c r="J37" s="268"/>
    </row>
    <row r="38" spans="1:10" x14ac:dyDescent="0.3">
      <c r="D38" s="40"/>
      <c r="E38" s="40"/>
    </row>
    <row r="39" spans="1:10" x14ac:dyDescent="0.3">
      <c r="D39" s="40"/>
      <c r="E39" s="40"/>
    </row>
    <row r="40" spans="1:10" x14ac:dyDescent="0.3">
      <c r="D40" s="40"/>
      <c r="E40" s="40"/>
    </row>
  </sheetData>
  <sheetProtection algorithmName="SHA-512" hashValue="iqH15NfaasjvRfbxYpCKVTXEH3GlGB2+bkvgWU+T5fN0gbkXaIY9uJOl3+fwNujBnlp1Fo0Sr8gzpUhXdZpseg==" saltValue="jjJyBNoR1QiH1lukLmcNuw==" spinCount="100000" sheet="1" objects="1" scenarios="1" formatRows="0"/>
  <printOptions horizontalCentered="1" verticalCentered="1"/>
  <pageMargins left="0.62906249999999997" right="0.70866141732283472" top="0.99" bottom="0.74803149606299213" header="0.31496062992125984" footer="0.31496062992125984"/>
  <pageSetup paperSize="9" scale="99" orientation="landscape" r:id="rId1"/>
  <headerFooter>
    <oddHeader>&amp;L&amp;"Arial Narrow,Normal"&amp;9Bewertungstool V1.0&amp;C&amp;"Arial Narrow,Normal"&amp;9
&amp;"Arial Narrow,Gras"&amp;12Auswertung Kriterien
Resultate IST-Werte mit Legende&amp;R&amp;"Arial Narrow,Normal"&amp;G</oddHeader>
    <oddFooter>&amp;L&amp;"Arial Narrow,Normal"&amp;8&amp;F&amp;C&amp;"Arial Narrow,Normal"&amp;8&amp;P/&amp;N&amp;R&amp;"Arial Narrow,Normal"&amp;8&amp;D</oddFooter>
  </headerFooter>
  <drawing r:id="rId2"/>
  <legacyDrawingHF r:id="rId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63CA41-847E-427F-9A93-BC2B21774E56}">
  <sheetPr>
    <tabColor theme="0" tint="-0.14999847407452621"/>
  </sheetPr>
  <dimension ref="A1:J34"/>
  <sheetViews>
    <sheetView showGridLines="0" view="pageLayout" zoomScaleNormal="100" workbookViewId="0"/>
  </sheetViews>
  <sheetFormatPr baseColWidth="10" defaultColWidth="10.85546875" defaultRowHeight="16.5" x14ac:dyDescent="0.3"/>
  <cols>
    <col min="1" max="1" width="10.85546875" style="112" customWidth="1"/>
    <col min="2" max="2" width="10.85546875" style="78" customWidth="1"/>
    <col min="3" max="3" width="10.85546875" style="25"/>
    <col min="4" max="4" width="11.28515625" style="25" customWidth="1"/>
    <col min="5" max="7" width="10.85546875" style="25"/>
    <col min="8" max="8" width="6.7109375" style="25" customWidth="1"/>
    <col min="9" max="9" width="6.42578125" style="25" customWidth="1"/>
    <col min="10" max="10" width="42.85546875" style="265" customWidth="1"/>
    <col min="11" max="16384" width="10.85546875" style="25"/>
  </cols>
  <sheetData>
    <row r="1" spans="1:10" ht="8.4499999999999993" customHeight="1" x14ac:dyDescent="0.3">
      <c r="C1" s="40"/>
      <c r="D1" s="40"/>
      <c r="E1" s="40"/>
      <c r="F1" s="40"/>
      <c r="G1" s="40"/>
      <c r="H1" s="40"/>
      <c r="I1" s="40"/>
      <c r="J1" s="266"/>
    </row>
    <row r="2" spans="1:10" ht="13.5" customHeight="1" x14ac:dyDescent="0.3">
      <c r="A2" s="113"/>
      <c r="B2" s="146"/>
      <c r="C2" s="315"/>
      <c r="D2" s="40"/>
      <c r="E2" s="40"/>
      <c r="F2" s="40"/>
      <c r="G2" s="40"/>
      <c r="H2" s="40"/>
      <c r="I2" s="316" t="s">
        <v>73</v>
      </c>
      <c r="J2" s="266"/>
    </row>
    <row r="3" spans="1:10" ht="13.5" customHeight="1" x14ac:dyDescent="0.3">
      <c r="A3" s="113"/>
      <c r="B3" s="157"/>
      <c r="C3" s="317"/>
      <c r="D3" s="40"/>
      <c r="E3" s="40"/>
      <c r="F3" s="40"/>
      <c r="G3" s="40"/>
      <c r="H3" s="40"/>
      <c r="I3" s="269" t="str">
        <f>Übersicht!F8</f>
        <v>T 1.1</v>
      </c>
      <c r="J3" s="318" t="str">
        <f>Übersicht!G8</f>
        <v>Projektbegleitende Nachhaltigkeitsbeurteilung</v>
      </c>
    </row>
    <row r="4" spans="1:10" ht="13.5" customHeight="1" x14ac:dyDescent="0.3">
      <c r="A4" s="285"/>
      <c r="B4" s="319"/>
      <c r="C4" s="320"/>
      <c r="D4" s="40"/>
      <c r="E4" s="40"/>
      <c r="F4" s="40"/>
      <c r="G4" s="40"/>
      <c r="H4" s="40"/>
      <c r="I4" s="269" t="str">
        <f>Übersicht!F9</f>
        <v>T 1.2</v>
      </c>
      <c r="J4" s="318" t="str">
        <f>Übersicht!G9</f>
        <v>Zielsetzung und Systemabgrenzung</v>
      </c>
    </row>
    <row r="5" spans="1:10" ht="13.5" customHeight="1" x14ac:dyDescent="0.3">
      <c r="A5" s="285"/>
      <c r="B5" s="319"/>
      <c r="C5" s="320"/>
      <c r="D5" s="40"/>
      <c r="E5" s="40"/>
      <c r="F5" s="40"/>
      <c r="G5" s="40"/>
      <c r="H5" s="40"/>
      <c r="I5" s="269" t="str">
        <f>Übersicht!F10</f>
        <v>T 1.3</v>
      </c>
      <c r="J5" s="318" t="str">
        <f>Übersicht!G10</f>
        <v>Zielkonflikte und Synergien</v>
      </c>
    </row>
    <row r="6" spans="1:10" ht="14.25" customHeight="1" x14ac:dyDescent="0.3">
      <c r="A6" s="285"/>
      <c r="B6" s="319"/>
      <c r="C6" s="320"/>
      <c r="D6" s="40"/>
      <c r="E6" s="40"/>
      <c r="F6" s="40"/>
      <c r="G6" s="40"/>
      <c r="H6" s="40"/>
      <c r="I6" s="269" t="str">
        <f>Übersicht!F11</f>
        <v>G 1.1</v>
      </c>
      <c r="J6" s="318" t="str">
        <f>Übersicht!G11</f>
        <v>Raumplanung, Landschaften, Ortsbilder und Kulturraum</v>
      </c>
    </row>
    <row r="7" spans="1:10" ht="13.5" customHeight="1" x14ac:dyDescent="0.3">
      <c r="A7" s="285"/>
      <c r="B7" s="319"/>
      <c r="C7" s="320"/>
      <c r="D7" s="40"/>
      <c r="E7" s="40"/>
      <c r="F7" s="40"/>
      <c r="G7" s="40"/>
      <c r="H7" s="40"/>
      <c r="I7" s="269" t="str">
        <f>Übersicht!F12</f>
        <v>G 1.2</v>
      </c>
      <c r="J7" s="318" t="str">
        <f>Übersicht!G12</f>
        <v>Wohnqualität und Zusammenleben</v>
      </c>
    </row>
    <row r="8" spans="1:10" ht="14.25" customHeight="1" x14ac:dyDescent="0.3">
      <c r="A8" s="285"/>
      <c r="B8" s="319"/>
      <c r="C8" s="320"/>
      <c r="D8" s="40"/>
      <c r="E8" s="40"/>
      <c r="F8" s="40"/>
      <c r="G8" s="40"/>
      <c r="H8" s="40"/>
      <c r="I8" s="269" t="str">
        <f>Übersicht!F13</f>
        <v>G 1.3</v>
      </c>
      <c r="J8" s="318" t="str">
        <f>Übersicht!G13</f>
        <v>Zugang zur Infrastruktur und Aufenthaltsqualität</v>
      </c>
    </row>
    <row r="9" spans="1:10" ht="13.5" customHeight="1" x14ac:dyDescent="0.3">
      <c r="A9" s="285"/>
      <c r="B9" s="319"/>
      <c r="C9" s="320"/>
      <c r="D9" s="40"/>
      <c r="E9" s="40"/>
      <c r="F9" s="40"/>
      <c r="G9" s="40"/>
      <c r="H9" s="40"/>
      <c r="I9" s="269" t="str">
        <f>Übersicht!F14</f>
        <v>G 2.1</v>
      </c>
      <c r="J9" s="318" t="str">
        <f>Übersicht!G14</f>
        <v>Kommunikation und Partizipation</v>
      </c>
    </row>
    <row r="10" spans="1:10" ht="13.5" customHeight="1" x14ac:dyDescent="0.3">
      <c r="A10" s="285"/>
      <c r="B10" s="321"/>
      <c r="C10" s="144"/>
      <c r="D10" s="40"/>
      <c r="E10" s="40"/>
      <c r="F10" s="40"/>
      <c r="G10" s="40"/>
      <c r="H10" s="40"/>
      <c r="I10" s="269" t="str">
        <f>Übersicht!F15</f>
        <v>G 2.2</v>
      </c>
      <c r="J10" s="318" t="str">
        <f>Übersicht!G15</f>
        <v>Sozialverträgliches Verhalten</v>
      </c>
    </row>
    <row r="11" spans="1:10" ht="13.5" customHeight="1" x14ac:dyDescent="0.3">
      <c r="A11" s="285"/>
      <c r="B11" s="321"/>
      <c r="C11" s="144"/>
      <c r="D11" s="40"/>
      <c r="E11" s="40"/>
      <c r="F11" s="40"/>
      <c r="G11" s="40"/>
      <c r="H11" s="40"/>
      <c r="I11" s="269" t="str">
        <f>Übersicht!F16</f>
        <v>G 2.3</v>
      </c>
      <c r="J11" s="318" t="str">
        <f>Übersicht!G16</f>
        <v>Rechtssicherheit</v>
      </c>
    </row>
    <row r="12" spans="1:10" ht="13.5" customHeight="1" x14ac:dyDescent="0.3">
      <c r="A12" s="285"/>
      <c r="B12" s="321"/>
      <c r="C12" s="144"/>
      <c r="D12" s="40"/>
      <c r="E12" s="40"/>
      <c r="F12" s="40"/>
      <c r="G12" s="40"/>
      <c r="H12" s="40"/>
      <c r="I12" s="269" t="str">
        <f>Übersicht!F17</f>
        <v>G 2.4</v>
      </c>
      <c r="J12" s="318" t="str">
        <f>Übersicht!G17</f>
        <v>Solidarität, Gerechtigkeit, Verteilungseffekte</v>
      </c>
    </row>
    <row r="13" spans="1:10" ht="14.25" customHeight="1" x14ac:dyDescent="0.3">
      <c r="A13" s="285"/>
      <c r="B13" s="321"/>
      <c r="C13" s="144"/>
      <c r="D13" s="40"/>
      <c r="E13" s="40"/>
      <c r="F13" s="40"/>
      <c r="G13" s="40"/>
      <c r="H13" s="40"/>
      <c r="I13" s="269" t="str">
        <f>Übersicht!F18</f>
        <v>G 3.1</v>
      </c>
      <c r="J13" s="318" t="str">
        <f>Übersicht!G18</f>
        <v>Arbeitssicherheit, Unfallvermeidung, Rettung und Gesundheit</v>
      </c>
    </row>
    <row r="14" spans="1:10" ht="13.5" customHeight="1" x14ac:dyDescent="0.3">
      <c r="A14" s="285"/>
      <c r="B14" s="321"/>
      <c r="C14" s="144"/>
      <c r="D14" s="40"/>
      <c r="E14" s="40"/>
      <c r="F14" s="40"/>
      <c r="G14" s="40"/>
      <c r="H14" s="40"/>
      <c r="I14" s="269" t="str">
        <f>Übersicht!F19</f>
        <v>G 3.2</v>
      </c>
      <c r="J14" s="318" t="str">
        <f>Übersicht!G19</f>
        <v>Schutz vor Gewalt und Kriminalität</v>
      </c>
    </row>
    <row r="15" spans="1:10" ht="13.5" customHeight="1" x14ac:dyDescent="0.3">
      <c r="A15" s="285"/>
      <c r="B15" s="321"/>
      <c r="C15" s="144"/>
      <c r="D15" s="40"/>
      <c r="E15" s="40"/>
      <c r="F15" s="40"/>
      <c r="G15" s="40"/>
      <c r="H15" s="40"/>
      <c r="I15" s="269" t="str">
        <f>Übersicht!F20</f>
        <v>W 1.1</v>
      </c>
      <c r="J15" s="318" t="str">
        <f>Übersicht!G20</f>
        <v>Betriebswirtschaftliches Kosten-Nutzen-Verhältnis</v>
      </c>
    </row>
    <row r="16" spans="1:10" ht="14.25" customHeight="1" x14ac:dyDescent="0.3">
      <c r="A16" s="285"/>
      <c r="B16" s="321"/>
      <c r="C16" s="144"/>
      <c r="D16" s="40"/>
      <c r="E16" s="40"/>
      <c r="F16" s="40"/>
      <c r="G16" s="40"/>
      <c r="H16" s="40"/>
      <c r="I16" s="269" t="str">
        <f>Übersicht!F21</f>
        <v>W 1.2</v>
      </c>
      <c r="J16" s="318" t="str">
        <f>Übersicht!G21</f>
        <v>Nutzungsflexibilität, Anpassungsfähigkeit und Rückbau</v>
      </c>
    </row>
    <row r="17" spans="1:10" ht="13.5" customHeight="1" x14ac:dyDescent="0.3">
      <c r="A17" s="285"/>
      <c r="B17" s="321"/>
      <c r="C17" s="144"/>
      <c r="D17" s="40"/>
      <c r="E17" s="40"/>
      <c r="F17" s="40"/>
      <c r="G17" s="40"/>
      <c r="H17" s="40"/>
      <c r="I17" s="269" t="str">
        <f>Übersicht!F22</f>
        <v>W 2.1</v>
      </c>
      <c r="J17" s="318" t="str">
        <f>Übersicht!G22</f>
        <v>Volkswirtschaftliches Kosten-Nutzen-Verhältnis</v>
      </c>
    </row>
    <row r="18" spans="1:10" ht="13.5" customHeight="1" x14ac:dyDescent="0.3">
      <c r="A18" s="285"/>
      <c r="B18" s="321"/>
      <c r="C18" s="144"/>
      <c r="D18" s="40"/>
      <c r="E18" s="40"/>
      <c r="F18" s="40"/>
      <c r="G18" s="40"/>
      <c r="H18" s="40"/>
      <c r="I18" s="269" t="str">
        <f>Übersicht!F23</f>
        <v>W 2.2</v>
      </c>
      <c r="J18" s="318" t="str">
        <f>Übersicht!G23</f>
        <v>Regionalwirtschaftliche Aspekte</v>
      </c>
    </row>
    <row r="19" spans="1:10" ht="14.25" customHeight="1" x14ac:dyDescent="0.3">
      <c r="A19" s="263"/>
      <c r="B19" s="321"/>
      <c r="C19" s="144"/>
      <c r="D19" s="40"/>
      <c r="E19" s="40"/>
      <c r="F19" s="40"/>
      <c r="G19" s="40"/>
      <c r="H19" s="40"/>
      <c r="I19" s="269" t="str">
        <f>Übersicht!F24</f>
        <v>W 2.3</v>
      </c>
      <c r="J19" s="318" t="str">
        <f>Übersicht!G24</f>
        <v>Ökonomische Nutzung vorhandener Infrastrukturen</v>
      </c>
    </row>
    <row r="20" spans="1:10" ht="13.5" customHeight="1" x14ac:dyDescent="0.3">
      <c r="A20" s="285"/>
      <c r="B20" s="321"/>
      <c r="C20" s="144"/>
      <c r="D20" s="40"/>
      <c r="E20" s="40"/>
      <c r="F20" s="40"/>
      <c r="G20" s="40"/>
      <c r="H20" s="40"/>
      <c r="I20" s="269" t="str">
        <f>Übersicht!F25</f>
        <v>W 3.1</v>
      </c>
      <c r="J20" s="318" t="str">
        <f>Übersicht!G25</f>
        <v>Geeignete Finanzierung</v>
      </c>
    </row>
    <row r="21" spans="1:10" ht="13.5" customHeight="1" x14ac:dyDescent="0.3">
      <c r="A21" s="285"/>
      <c r="B21" s="321"/>
      <c r="C21" s="144"/>
      <c r="D21" s="40"/>
      <c r="E21" s="40"/>
      <c r="F21" s="40"/>
      <c r="G21" s="40"/>
      <c r="H21" s="40"/>
      <c r="I21" s="269" t="str">
        <f>Übersicht!F26</f>
        <v>U 1.1</v>
      </c>
      <c r="J21" s="318" t="str">
        <f>Übersicht!G26</f>
        <v>Energieverbrauch</v>
      </c>
    </row>
    <row r="22" spans="1:10" ht="13.5" customHeight="1" x14ac:dyDescent="0.3">
      <c r="A22" s="285"/>
      <c r="B22" s="321"/>
      <c r="C22" s="144"/>
      <c r="D22" s="40"/>
      <c r="E22" s="40"/>
      <c r="F22" s="40"/>
      <c r="G22" s="40"/>
      <c r="H22" s="40"/>
      <c r="I22" s="269" t="str">
        <f>Übersicht!F27</f>
        <v>U 1.2</v>
      </c>
      <c r="J22" s="318" t="str">
        <f>Übersicht!G27</f>
        <v>Flächennutzung, -recycling und Boden</v>
      </c>
    </row>
    <row r="23" spans="1:10" ht="13.5" customHeight="1" x14ac:dyDescent="0.3">
      <c r="A23" s="285"/>
      <c r="B23" s="321"/>
      <c r="C23" s="144"/>
      <c r="D23" s="40"/>
      <c r="E23" s="40"/>
      <c r="F23" s="40"/>
      <c r="G23" s="40"/>
      <c r="H23" s="40"/>
      <c r="I23" s="269" t="str">
        <f>Übersicht!F28</f>
        <v>U 1.3</v>
      </c>
      <c r="J23" s="318" t="str">
        <f>Übersicht!G28</f>
        <v>Belastete Standorte</v>
      </c>
    </row>
    <row r="24" spans="1:10" s="114" customFormat="1" ht="24" customHeight="1" x14ac:dyDescent="0.25">
      <c r="A24" s="285"/>
      <c r="B24" s="321"/>
      <c r="C24" s="144"/>
      <c r="D24" s="112"/>
      <c r="E24" s="112"/>
      <c r="F24" s="112"/>
      <c r="G24" s="112"/>
      <c r="H24" s="112"/>
      <c r="I24" s="269" t="str">
        <f>Übersicht!F29</f>
        <v>U 1.4</v>
      </c>
      <c r="J24" s="318" t="str">
        <f>Übersicht!G29</f>
        <v>Verwertung von unbelasteten und belasteten Aushub-, Ausbruch- und Rückbaumaterialien (Abfall)</v>
      </c>
    </row>
    <row r="25" spans="1:10" ht="14.25" customHeight="1" x14ac:dyDescent="0.3">
      <c r="A25" s="285"/>
      <c r="B25" s="321"/>
      <c r="C25" s="144"/>
      <c r="D25" s="40"/>
      <c r="E25" s="40"/>
      <c r="F25" s="40"/>
      <c r="G25" s="40"/>
      <c r="H25" s="40"/>
      <c r="I25" s="269" t="str">
        <f>Übersicht!F30</f>
        <v>U 1.5</v>
      </c>
      <c r="J25" s="318" t="str">
        <f>Übersicht!G30</f>
        <v>Umwelt- und Ressourcenschonender Materialeinsatz</v>
      </c>
    </row>
    <row r="26" spans="1:10" ht="13.5" customHeight="1" x14ac:dyDescent="0.3">
      <c r="A26" s="285"/>
      <c r="B26" s="321"/>
      <c r="C26" s="144"/>
      <c r="D26" s="40"/>
      <c r="E26" s="40"/>
      <c r="F26" s="40"/>
      <c r="G26" s="40"/>
      <c r="H26" s="40"/>
      <c r="I26" s="269" t="str">
        <f>Übersicht!F31</f>
        <v>U 2.1</v>
      </c>
      <c r="J26" s="318" t="str">
        <f>Übersicht!G31</f>
        <v>Beeinträchtigung des Klimas</v>
      </c>
    </row>
    <row r="27" spans="1:10" ht="13.5" customHeight="1" x14ac:dyDescent="0.3">
      <c r="C27" s="40"/>
      <c r="D27" s="40"/>
      <c r="E27" s="40"/>
      <c r="F27" s="40"/>
      <c r="G27" s="40"/>
      <c r="H27" s="40"/>
      <c r="I27" s="269" t="str">
        <f>Übersicht!F32</f>
        <v>U 2.2</v>
      </c>
      <c r="J27" s="318" t="str">
        <f>Übersicht!G32</f>
        <v>Umweltbelastungen</v>
      </c>
    </row>
    <row r="28" spans="1:10" ht="13.5" customHeight="1" x14ac:dyDescent="0.3">
      <c r="C28" s="40"/>
      <c r="D28" s="40"/>
      <c r="E28" s="40"/>
      <c r="F28" s="40"/>
      <c r="G28" s="40"/>
      <c r="H28" s="40"/>
      <c r="I28" s="269" t="str">
        <f>Übersicht!F33</f>
        <v>U 2.3</v>
      </c>
      <c r="J28" s="318" t="str">
        <f>Übersicht!G33</f>
        <v>Oberflächengewässer und Grundwasser</v>
      </c>
    </row>
    <row r="29" spans="1:10" ht="13.5" customHeight="1" x14ac:dyDescent="0.3">
      <c r="C29" s="40"/>
      <c r="D29" s="40"/>
      <c r="E29" s="40"/>
      <c r="F29" s="40"/>
      <c r="G29" s="40"/>
      <c r="H29" s="40"/>
      <c r="I29" s="269" t="str">
        <f>Übersicht!F34</f>
        <v>U 2.4</v>
      </c>
      <c r="J29" s="318" t="str">
        <f>Übersicht!G34</f>
        <v>Natur und Landschaft</v>
      </c>
    </row>
    <row r="30" spans="1:10" ht="13.5" customHeight="1" x14ac:dyDescent="0.3">
      <c r="C30" s="40"/>
      <c r="D30" s="40"/>
      <c r="E30" s="40"/>
      <c r="F30" s="40"/>
      <c r="G30" s="40"/>
      <c r="H30" s="40"/>
      <c r="I30" s="269" t="str">
        <f>Übersicht!F35</f>
        <v>U 3.1</v>
      </c>
      <c r="J30" s="318" t="str">
        <f>Übersicht!G35</f>
        <v>Naturgefahren</v>
      </c>
    </row>
    <row r="31" spans="1:10" ht="13.5" customHeight="1" x14ac:dyDescent="0.3">
      <c r="C31" s="40"/>
      <c r="D31" s="40"/>
      <c r="E31" s="40"/>
      <c r="F31" s="40"/>
      <c r="G31" s="40"/>
      <c r="H31" s="40"/>
      <c r="I31" s="269" t="str">
        <f>Übersicht!F36</f>
        <v>U 3.2</v>
      </c>
      <c r="J31" s="318" t="str">
        <f>Übersicht!G36</f>
        <v>Störfälle</v>
      </c>
    </row>
    <row r="32" spans="1:10" ht="13.5" customHeight="1" x14ac:dyDescent="0.3">
      <c r="C32" s="40"/>
      <c r="D32" s="40"/>
      <c r="E32" s="40"/>
      <c r="F32" s="40"/>
      <c r="G32" s="40"/>
      <c r="H32" s="40"/>
      <c r="I32" s="40"/>
      <c r="J32" s="266"/>
    </row>
    <row r="34" spans="1:10" x14ac:dyDescent="0.3">
      <c r="A34" s="144" t="s">
        <v>344</v>
      </c>
      <c r="B34" s="322"/>
      <c r="C34" s="264"/>
      <c r="D34" s="40"/>
      <c r="E34" s="40"/>
      <c r="F34" s="44" t="s">
        <v>359</v>
      </c>
      <c r="G34" s="40"/>
      <c r="H34" s="40"/>
      <c r="I34" s="40"/>
      <c r="J34" s="266"/>
    </row>
  </sheetData>
  <sheetProtection algorithmName="SHA-512" hashValue="pz9R+Pg75NDKktqjGNBw13YYJU4Z5pOf0a4bo2DZNqDgZiQwHOK2r2fZwEfRzAElWbDifBk5OpRO8ibRlagfFA==" saltValue="hW/onjFQNVPokKwnNuMZlA==" spinCount="100000" sheet="1" objects="1" scenarios="1" formatRows="0"/>
  <printOptions horizontalCentered="1" verticalCentered="1"/>
  <pageMargins left="0.62906249999999997" right="0.70866141732283472" top="0.95906250000000004" bottom="0.70125000000000004" header="0.31496062992125984" footer="0.31496062992125984"/>
  <pageSetup paperSize="9" scale="99" orientation="landscape" r:id="rId1"/>
  <headerFooter>
    <oddHeader>&amp;L&amp;"Arial Narrow,Normal"&amp;9Bewertungstool V1.0&amp;C&amp;"Arial Narrow,Normal"&amp;9
&amp;"Arial Narrow,Gras"&amp;12Auswertung Kriterien
Resultate IST- und SOLL-Werte&amp;R&amp;"Arial Narrow,Normal"&amp;G</oddHeader>
    <oddFooter>&amp;L&amp;"Arial Narrow,Normal"&amp;8&amp;F&amp;C&amp;"Arial Narrow,Normal"&amp;8&amp;P/&amp;N&amp;R&amp;"Arial Narrow,Normal"&amp;8&amp;D</oddFooter>
  </headerFooter>
  <drawing r:id="rId2"/>
  <legacyDrawingHF r:id="rId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80E839-5E6B-485B-9039-F4EAD16C302B}">
  <sheetPr>
    <tabColor theme="0" tint="-0.14999847407452621"/>
  </sheetPr>
  <dimension ref="A1:J52"/>
  <sheetViews>
    <sheetView showGridLines="0" view="pageLayout" topLeftCell="A4" zoomScaleNormal="100" workbookViewId="0">
      <selection activeCell="E35" sqref="E35:F35"/>
    </sheetView>
  </sheetViews>
  <sheetFormatPr baseColWidth="10" defaultColWidth="10.85546875" defaultRowHeight="16.5" x14ac:dyDescent="0.3"/>
  <cols>
    <col min="1" max="1" width="14.28515625" style="112" customWidth="1"/>
    <col min="2" max="2" width="20.140625" style="78" customWidth="1"/>
    <col min="3" max="3" width="52.28515625" style="78" customWidth="1"/>
    <col min="4" max="4" width="9.5703125" style="25" customWidth="1"/>
    <col min="5" max="5" width="30" style="25" customWidth="1"/>
    <col min="6" max="6" width="24.7109375" style="25" customWidth="1"/>
    <col min="7" max="7" width="11.28515625" style="25" customWidth="1"/>
    <col min="8" max="8" width="11.5703125" style="265" customWidth="1"/>
    <col min="9" max="9" width="11.140625" style="25" customWidth="1"/>
    <col min="10" max="10" width="9.42578125" style="25" customWidth="1"/>
    <col min="11" max="16384" width="10.85546875" style="25"/>
  </cols>
  <sheetData>
    <row r="1" spans="1:10" x14ac:dyDescent="0.3">
      <c r="D1" s="40"/>
      <c r="E1" s="40"/>
      <c r="F1" s="40"/>
      <c r="G1" s="40"/>
      <c r="H1" s="266"/>
      <c r="I1" s="40"/>
      <c r="J1" s="40"/>
    </row>
    <row r="2" spans="1:10" x14ac:dyDescent="0.3">
      <c r="B2" s="323"/>
      <c r="C2" s="324"/>
      <c r="D2" s="40"/>
      <c r="E2" s="325"/>
      <c r="F2" s="40"/>
      <c r="G2" s="40"/>
      <c r="H2" s="266"/>
      <c r="I2" s="40"/>
      <c r="J2" s="40"/>
    </row>
    <row r="3" spans="1:10" x14ac:dyDescent="0.3">
      <c r="B3" s="323"/>
      <c r="C3" s="324"/>
      <c r="D3" s="40"/>
      <c r="E3" s="325"/>
      <c r="F3" s="40"/>
      <c r="G3" s="40"/>
      <c r="H3" s="266"/>
      <c r="I3" s="40"/>
      <c r="J3" s="40"/>
    </row>
    <row r="4" spans="1:10" x14ac:dyDescent="0.3">
      <c r="B4" s="323"/>
      <c r="C4" s="324"/>
      <c r="D4" s="40"/>
      <c r="E4" s="325"/>
      <c r="F4" s="40"/>
      <c r="G4" s="40"/>
      <c r="H4" s="266"/>
      <c r="I4" s="40"/>
      <c r="J4" s="40"/>
    </row>
    <row r="5" spans="1:10" x14ac:dyDescent="0.3">
      <c r="A5" s="326" t="s">
        <v>143</v>
      </c>
      <c r="B5" s="323"/>
      <c r="C5" s="324"/>
      <c r="D5" s="40"/>
      <c r="E5" s="325"/>
      <c r="F5" s="40"/>
      <c r="G5" s="40"/>
      <c r="H5" s="266"/>
      <c r="I5" s="40"/>
      <c r="J5" s="40"/>
    </row>
    <row r="6" spans="1:10" x14ac:dyDescent="0.3">
      <c r="A6" s="269"/>
      <c r="B6" s="323"/>
      <c r="C6" s="324"/>
      <c r="D6" s="40"/>
      <c r="E6" s="325"/>
      <c r="F6" s="40"/>
      <c r="G6" s="40"/>
      <c r="H6" s="266"/>
      <c r="I6" s="40"/>
      <c r="J6" s="40"/>
    </row>
    <row r="7" spans="1:10" x14ac:dyDescent="0.3">
      <c r="A7" s="269"/>
      <c r="B7" s="323"/>
      <c r="C7" s="324"/>
      <c r="D7" s="40"/>
      <c r="E7" s="325"/>
      <c r="F7" s="40"/>
      <c r="G7" s="40"/>
      <c r="H7" s="266"/>
      <c r="I7" s="40"/>
      <c r="J7" s="40"/>
    </row>
    <row r="8" spans="1:10" x14ac:dyDescent="0.3">
      <c r="A8" s="269"/>
      <c r="B8" s="323"/>
      <c r="C8" s="324"/>
      <c r="D8" s="40"/>
      <c r="E8" s="325"/>
      <c r="F8" s="40"/>
      <c r="G8" s="40"/>
      <c r="H8" s="266"/>
      <c r="I8" s="40"/>
      <c r="J8" s="40"/>
    </row>
    <row r="9" spans="1:10" x14ac:dyDescent="0.3">
      <c r="A9" s="269"/>
      <c r="B9" s="323"/>
      <c r="C9" s="324"/>
      <c r="D9" s="40"/>
      <c r="E9" s="325"/>
      <c r="F9" s="40"/>
      <c r="G9" s="40"/>
      <c r="H9" s="266"/>
      <c r="I9" s="40"/>
      <c r="J9" s="40"/>
    </row>
    <row r="10" spans="1:10" x14ac:dyDescent="0.3">
      <c r="A10" s="326" t="s">
        <v>144</v>
      </c>
      <c r="B10" s="323"/>
      <c r="C10" s="324"/>
      <c r="D10" s="40"/>
      <c r="E10" s="325"/>
      <c r="F10" s="40"/>
      <c r="G10" s="40"/>
      <c r="H10" s="266"/>
      <c r="I10" s="40"/>
      <c r="J10" s="40"/>
    </row>
    <row r="11" spans="1:10" x14ac:dyDescent="0.3">
      <c r="A11" s="269"/>
      <c r="B11" s="323"/>
      <c r="C11" s="324"/>
      <c r="D11" s="40"/>
      <c r="E11" s="325"/>
      <c r="F11" s="40"/>
      <c r="G11" s="40"/>
      <c r="H11" s="266"/>
      <c r="I11" s="40"/>
      <c r="J11" s="40"/>
    </row>
    <row r="12" spans="1:10" x14ac:dyDescent="0.3">
      <c r="A12" s="269"/>
      <c r="B12" s="323"/>
      <c r="C12" s="324"/>
      <c r="D12" s="40"/>
      <c r="E12" s="325"/>
      <c r="F12" s="40"/>
      <c r="G12" s="40"/>
      <c r="H12" s="266"/>
      <c r="I12" s="40"/>
      <c r="J12" s="40"/>
    </row>
    <row r="13" spans="1:10" x14ac:dyDescent="0.3">
      <c r="A13" s="269"/>
      <c r="B13" s="323"/>
      <c r="C13" s="324"/>
      <c r="D13" s="40"/>
      <c r="E13" s="325"/>
      <c r="F13" s="40"/>
      <c r="G13" s="40"/>
      <c r="H13" s="266"/>
      <c r="I13" s="40"/>
      <c r="J13" s="40"/>
    </row>
    <row r="14" spans="1:10" ht="13.5" customHeight="1" x14ac:dyDescent="0.3">
      <c r="B14" s="323"/>
      <c r="C14" s="324"/>
      <c r="D14" s="315"/>
      <c r="E14" s="325"/>
      <c r="F14" s="40"/>
      <c r="G14" s="40"/>
      <c r="H14" s="40"/>
      <c r="I14" s="40"/>
      <c r="J14" s="40"/>
    </row>
    <row r="15" spans="1:10" ht="13.5" customHeight="1" x14ac:dyDescent="0.3">
      <c r="A15" s="327" t="s">
        <v>145</v>
      </c>
      <c r="B15" s="328"/>
      <c r="C15" s="329"/>
      <c r="D15" s="317"/>
      <c r="E15" s="325"/>
      <c r="F15" s="40"/>
      <c r="G15" s="40"/>
      <c r="H15" s="40"/>
      <c r="I15" s="40"/>
      <c r="J15" s="40"/>
    </row>
    <row r="16" spans="1:10" ht="13.5" customHeight="1" x14ac:dyDescent="0.3">
      <c r="B16" s="330"/>
      <c r="C16" s="331"/>
      <c r="D16" s="320"/>
      <c r="E16" s="325"/>
      <c r="F16" s="40"/>
      <c r="G16" s="40"/>
      <c r="H16" s="40"/>
      <c r="I16" s="40"/>
      <c r="J16" s="40"/>
    </row>
    <row r="17" spans="1:10" ht="13.5" customHeight="1" x14ac:dyDescent="0.3">
      <c r="A17" s="326" t="s">
        <v>330</v>
      </c>
      <c r="B17" s="272"/>
      <c r="C17" s="273"/>
      <c r="D17" s="270"/>
      <c r="E17" s="274"/>
      <c r="F17" s="271"/>
      <c r="G17" s="271"/>
      <c r="H17" s="271"/>
      <c r="I17" s="271"/>
      <c r="J17" s="271"/>
    </row>
    <row r="18" spans="1:10" ht="14.25" customHeight="1" x14ac:dyDescent="0.3">
      <c r="A18" s="285"/>
      <c r="B18" s="272"/>
      <c r="C18" s="273"/>
      <c r="D18" s="270"/>
      <c r="E18" s="274"/>
      <c r="F18" s="271"/>
      <c r="G18" s="271"/>
      <c r="H18" s="271"/>
      <c r="I18" s="271"/>
      <c r="J18" s="271"/>
    </row>
    <row r="19" spans="1:10" ht="13.5" customHeight="1" x14ac:dyDescent="0.3">
      <c r="A19" s="285"/>
      <c r="B19" s="330"/>
      <c r="C19" s="332"/>
      <c r="D19" s="320"/>
      <c r="E19" s="325"/>
      <c r="F19" s="40"/>
      <c r="G19" s="40"/>
      <c r="H19" s="40"/>
      <c r="I19" s="40"/>
      <c r="J19" s="40"/>
    </row>
    <row r="20" spans="1:10" ht="14.25" customHeight="1" x14ac:dyDescent="0.3">
      <c r="A20" s="285"/>
      <c r="B20" s="319"/>
      <c r="C20" s="319"/>
      <c r="D20" s="320"/>
      <c r="E20" s="40"/>
      <c r="F20" s="40"/>
      <c r="G20" s="40"/>
      <c r="H20" s="266"/>
      <c r="I20" s="40"/>
      <c r="J20" s="40"/>
    </row>
    <row r="21" spans="1:10" ht="13.5" customHeight="1" x14ac:dyDescent="0.4">
      <c r="A21" s="285"/>
      <c r="B21" s="319"/>
      <c r="C21" s="319"/>
      <c r="D21" s="320"/>
      <c r="E21" s="40"/>
      <c r="F21" s="333" t="s">
        <v>291</v>
      </c>
      <c r="G21" s="334" t="s">
        <v>332</v>
      </c>
      <c r="H21" s="44" t="s">
        <v>333</v>
      </c>
      <c r="I21" s="40"/>
      <c r="J21" s="40"/>
    </row>
    <row r="22" spans="1:10" ht="13.5" customHeight="1" x14ac:dyDescent="0.3">
      <c r="A22" s="285"/>
      <c r="B22" s="321"/>
      <c r="C22" s="321"/>
      <c r="D22" s="144"/>
      <c r="E22" s="40"/>
      <c r="F22" s="335"/>
      <c r="G22" s="335"/>
      <c r="H22" s="44" t="s">
        <v>334</v>
      </c>
      <c r="I22" s="40"/>
      <c r="J22" s="40"/>
    </row>
    <row r="23" spans="1:10" ht="13.5" customHeight="1" x14ac:dyDescent="0.3">
      <c r="A23" s="285"/>
      <c r="B23" s="321"/>
      <c r="C23" s="321"/>
      <c r="D23" s="144"/>
      <c r="E23" s="40"/>
      <c r="F23" s="335"/>
      <c r="G23" s="335"/>
      <c r="H23" s="44" t="s">
        <v>330</v>
      </c>
      <c r="I23" s="40"/>
      <c r="J23" s="40"/>
    </row>
    <row r="24" spans="1:10" ht="13.5" customHeight="1" x14ac:dyDescent="0.3">
      <c r="A24" s="316" t="s">
        <v>73</v>
      </c>
      <c r="B24" s="266"/>
      <c r="C24" s="266"/>
      <c r="D24" s="144"/>
      <c r="E24" s="40"/>
      <c r="F24" s="40"/>
      <c r="G24" s="40"/>
      <c r="H24" s="40"/>
      <c r="I24" s="40"/>
      <c r="J24" s="40"/>
    </row>
    <row r="25" spans="1:10" ht="14.25" customHeight="1" x14ac:dyDescent="0.3">
      <c r="A25" s="336" t="str">
        <f>Übersicht!F8</f>
        <v>T 1.1</v>
      </c>
      <c r="B25" s="415" t="str">
        <f>Übersicht!G8</f>
        <v>Projektbegleitende Nachhaltigkeitsbeurteilung</v>
      </c>
      <c r="C25" s="415"/>
      <c r="D25" s="337" t="str">
        <f>Übersicht!F20</f>
        <v>W 1.1</v>
      </c>
      <c r="E25" s="415" t="str">
        <f>Übersicht!G20</f>
        <v>Betriebswirtschaftliches Kosten-Nutzen-Verhältnis</v>
      </c>
      <c r="F25" s="415"/>
      <c r="G25" s="40"/>
      <c r="H25" s="40"/>
      <c r="I25" s="40"/>
      <c r="J25" s="40"/>
    </row>
    <row r="26" spans="1:10" ht="13.5" customHeight="1" x14ac:dyDescent="0.3">
      <c r="A26" s="336" t="str">
        <f>Übersicht!F9</f>
        <v>T 1.2</v>
      </c>
      <c r="B26" s="415" t="str">
        <f>Übersicht!G9</f>
        <v>Zielsetzung und Systemabgrenzung</v>
      </c>
      <c r="C26" s="415"/>
      <c r="D26" s="337" t="str">
        <f>Übersicht!F21</f>
        <v>W 1.2</v>
      </c>
      <c r="E26" s="415" t="str">
        <f>Übersicht!G21</f>
        <v>Nutzungsflexibilität, Anpassungsfähigkeit und Rückbau</v>
      </c>
      <c r="F26" s="415"/>
      <c r="G26" s="40"/>
      <c r="H26" s="40"/>
      <c r="I26" s="40"/>
      <c r="J26" s="40"/>
    </row>
    <row r="27" spans="1:10" ht="13.5" customHeight="1" x14ac:dyDescent="0.3">
      <c r="A27" s="336" t="str">
        <f>Übersicht!F10</f>
        <v>T 1.3</v>
      </c>
      <c r="B27" s="415" t="str">
        <f>Übersicht!G10</f>
        <v>Zielkonflikte und Synergien</v>
      </c>
      <c r="C27" s="415"/>
      <c r="D27" s="337" t="str">
        <f>Übersicht!F22</f>
        <v>W 2.1</v>
      </c>
      <c r="E27" s="415" t="str">
        <f>Übersicht!G22</f>
        <v>Volkswirtschaftliches Kosten-Nutzen-Verhältnis</v>
      </c>
      <c r="F27" s="415"/>
      <c r="G27" s="40"/>
      <c r="H27" s="40"/>
      <c r="I27" s="40"/>
      <c r="J27" s="40"/>
    </row>
    <row r="28" spans="1:10" ht="14.25" customHeight="1" x14ac:dyDescent="0.3">
      <c r="A28" s="338"/>
      <c r="B28" s="415"/>
      <c r="C28" s="415"/>
      <c r="D28" s="337" t="str">
        <f>Übersicht!F23</f>
        <v>W 2.2</v>
      </c>
      <c r="E28" s="415" t="str">
        <f>Übersicht!G23</f>
        <v>Regionalwirtschaftliche Aspekte</v>
      </c>
      <c r="F28" s="415"/>
      <c r="G28" s="40"/>
      <c r="H28" s="40"/>
      <c r="I28" s="40"/>
      <c r="J28" s="40"/>
    </row>
    <row r="29" spans="1:10" ht="13.5" customHeight="1" x14ac:dyDescent="0.3">
      <c r="A29" s="339" t="str">
        <f>Übersicht!F11</f>
        <v>G 1.1</v>
      </c>
      <c r="B29" s="415" t="str">
        <f>Übersicht!G11</f>
        <v>Raumplanung, Landschaften, Ortsbilder und Kulturraum</v>
      </c>
      <c r="C29" s="415"/>
      <c r="D29" s="337" t="str">
        <f>Übersicht!F24</f>
        <v>W 2.3</v>
      </c>
      <c r="E29" s="415" t="str">
        <f>Übersicht!G24</f>
        <v>Ökonomische Nutzung vorhandener Infrastrukturen</v>
      </c>
      <c r="F29" s="415"/>
      <c r="G29" s="40"/>
      <c r="H29" s="40"/>
      <c r="I29" s="40"/>
      <c r="J29" s="40"/>
    </row>
    <row r="30" spans="1:10" ht="13.5" customHeight="1" x14ac:dyDescent="0.3">
      <c r="A30" s="339" t="str">
        <f>Übersicht!F12</f>
        <v>G 1.2</v>
      </c>
      <c r="B30" s="415" t="str">
        <f>Übersicht!G12</f>
        <v>Wohnqualität und Zusammenleben</v>
      </c>
      <c r="C30" s="415"/>
      <c r="D30" s="337" t="str">
        <f>Übersicht!F25</f>
        <v>W 3.1</v>
      </c>
      <c r="E30" s="415" t="str">
        <f>Übersicht!G25</f>
        <v>Geeignete Finanzierung</v>
      </c>
      <c r="F30" s="415"/>
      <c r="G30" s="40"/>
      <c r="H30" s="40"/>
      <c r="I30" s="40"/>
      <c r="J30" s="40"/>
    </row>
    <row r="31" spans="1:10" ht="14.25" customHeight="1" x14ac:dyDescent="0.3">
      <c r="A31" s="339" t="str">
        <f>Übersicht!F13</f>
        <v>G 1.3</v>
      </c>
      <c r="B31" s="415" t="str">
        <f>Übersicht!G13</f>
        <v>Zugang zur Infrastruktur und Aufenthaltsqualität</v>
      </c>
      <c r="C31" s="415"/>
      <c r="D31" s="338"/>
      <c r="E31" s="415"/>
      <c r="F31" s="415"/>
      <c r="G31" s="40"/>
      <c r="H31" s="40"/>
      <c r="I31" s="40"/>
      <c r="J31" s="40"/>
    </row>
    <row r="32" spans="1:10" ht="13.5" customHeight="1" x14ac:dyDescent="0.3">
      <c r="A32" s="339" t="str">
        <f>Übersicht!F14</f>
        <v>G 2.1</v>
      </c>
      <c r="B32" s="415" t="str">
        <f>Übersicht!G14</f>
        <v>Kommunikation und Partizipation</v>
      </c>
      <c r="C32" s="415"/>
      <c r="D32" s="340" t="str">
        <f>Übersicht!F26</f>
        <v>U 1.1</v>
      </c>
      <c r="E32" s="415" t="str">
        <f>Übersicht!G26</f>
        <v>Energieverbrauch</v>
      </c>
      <c r="F32" s="415"/>
      <c r="G32" s="40"/>
      <c r="H32" s="40"/>
      <c r="I32" s="40"/>
      <c r="J32" s="40"/>
    </row>
    <row r="33" spans="1:10" ht="13.5" customHeight="1" x14ac:dyDescent="0.3">
      <c r="A33" s="339" t="str">
        <f>Übersicht!F15</f>
        <v>G 2.2</v>
      </c>
      <c r="B33" s="415" t="str">
        <f>Übersicht!G15</f>
        <v>Sozialverträgliches Verhalten</v>
      </c>
      <c r="C33" s="415"/>
      <c r="D33" s="340" t="str">
        <f>Übersicht!F27</f>
        <v>U 1.2</v>
      </c>
      <c r="E33" s="415" t="str">
        <f>Übersicht!G27</f>
        <v>Flächennutzung, -recycling und Boden</v>
      </c>
      <c r="F33" s="415"/>
      <c r="G33" s="40"/>
      <c r="H33" s="40"/>
      <c r="I33" s="40"/>
      <c r="J33" s="40"/>
    </row>
    <row r="34" spans="1:10" ht="13.5" customHeight="1" x14ac:dyDescent="0.3">
      <c r="A34" s="339" t="str">
        <f>Übersicht!F16</f>
        <v>G 2.3</v>
      </c>
      <c r="B34" s="415" t="str">
        <f>Übersicht!G16</f>
        <v>Rechtssicherheit</v>
      </c>
      <c r="C34" s="415"/>
      <c r="D34" s="340" t="str">
        <f>Übersicht!F28</f>
        <v>U 1.3</v>
      </c>
      <c r="E34" s="415" t="str">
        <f>Übersicht!G28</f>
        <v>Belastete Standorte</v>
      </c>
      <c r="F34" s="415"/>
      <c r="G34" s="40"/>
      <c r="H34" s="40"/>
      <c r="I34" s="40"/>
      <c r="J34" s="40"/>
    </row>
    <row r="35" spans="1:10" ht="24" customHeight="1" x14ac:dyDescent="0.3">
      <c r="A35" s="339" t="str">
        <f>Übersicht!F17</f>
        <v>G 2.4</v>
      </c>
      <c r="B35" s="415" t="str">
        <f>Übersicht!G17</f>
        <v>Solidarität, Gerechtigkeit, Verteilungseffekte</v>
      </c>
      <c r="C35" s="415"/>
      <c r="D35" s="340" t="str">
        <f>Übersicht!F29</f>
        <v>U 1.4</v>
      </c>
      <c r="E35" s="415" t="str">
        <f>Übersicht!G29</f>
        <v>Verwertung von unbelasteten und belasteten Aushub-, Ausbruch- und Rückbaumaterialien (Abfall)</v>
      </c>
      <c r="F35" s="415"/>
      <c r="G35" s="40"/>
      <c r="H35" s="40"/>
      <c r="I35" s="40"/>
      <c r="J35" s="40"/>
    </row>
    <row r="36" spans="1:10" s="114" customFormat="1" ht="14.25" customHeight="1" x14ac:dyDescent="0.25">
      <c r="A36" s="339" t="str">
        <f>Übersicht!F18</f>
        <v>G 3.1</v>
      </c>
      <c r="B36" s="415" t="str">
        <f>Übersicht!G18</f>
        <v>Arbeitssicherheit, Unfallvermeidung, Rettung und Gesundheit</v>
      </c>
      <c r="C36" s="415"/>
      <c r="D36" s="340" t="str">
        <f>Übersicht!F30</f>
        <v>U 1.5</v>
      </c>
      <c r="E36" s="415" t="str">
        <f>Übersicht!G30</f>
        <v>Umwelt- und Ressourcenschonender Materialeinsatz</v>
      </c>
      <c r="F36" s="415"/>
      <c r="G36" s="112"/>
      <c r="H36" s="112"/>
      <c r="I36" s="112"/>
      <c r="J36" s="112"/>
    </row>
    <row r="37" spans="1:10" ht="14.25" customHeight="1" x14ac:dyDescent="0.3">
      <c r="A37" s="339" t="str">
        <f>Übersicht!F19</f>
        <v>G 3.2</v>
      </c>
      <c r="B37" s="415" t="str">
        <f>Übersicht!G19</f>
        <v>Schutz vor Gewalt und Kriminalität</v>
      </c>
      <c r="C37" s="415"/>
      <c r="D37" s="340" t="str">
        <f>Übersicht!F31</f>
        <v>U 2.1</v>
      </c>
      <c r="E37" s="415" t="str">
        <f>Übersicht!G31</f>
        <v>Beeinträchtigung des Klimas</v>
      </c>
      <c r="F37" s="415"/>
      <c r="G37" s="40"/>
      <c r="H37" s="40"/>
      <c r="I37" s="40"/>
      <c r="J37" s="40"/>
    </row>
    <row r="38" spans="1:10" ht="13.5" customHeight="1" x14ac:dyDescent="0.3">
      <c r="A38" s="285"/>
      <c r="B38" s="321"/>
      <c r="C38" s="321"/>
      <c r="D38" s="340" t="str">
        <f>Übersicht!F32</f>
        <v>U 2.2</v>
      </c>
      <c r="E38" s="415" t="str">
        <f>Übersicht!G32</f>
        <v>Umweltbelastungen</v>
      </c>
      <c r="F38" s="415"/>
      <c r="G38" s="40"/>
      <c r="H38" s="40"/>
      <c r="I38" s="40"/>
      <c r="J38" s="40"/>
    </row>
    <row r="39" spans="1:10" ht="13.5" customHeight="1" x14ac:dyDescent="0.3">
      <c r="D39" s="340" t="str">
        <f>Übersicht!F33</f>
        <v>U 2.3</v>
      </c>
      <c r="E39" s="415" t="str">
        <f>Übersicht!G33</f>
        <v>Oberflächengewässer und Grundwasser</v>
      </c>
      <c r="F39" s="415"/>
      <c r="G39" s="40"/>
      <c r="H39" s="40"/>
      <c r="I39" s="40"/>
      <c r="J39" s="40"/>
    </row>
    <row r="40" spans="1:10" ht="13.5" customHeight="1" x14ac:dyDescent="0.3">
      <c r="D40" s="340" t="str">
        <f>Übersicht!F34</f>
        <v>U 2.4</v>
      </c>
      <c r="E40" s="415" t="str">
        <f>Übersicht!G34</f>
        <v>Natur und Landschaft</v>
      </c>
      <c r="F40" s="415"/>
      <c r="G40" s="40"/>
      <c r="H40" s="40"/>
      <c r="I40" s="40"/>
      <c r="J40" s="40"/>
    </row>
    <row r="41" spans="1:10" ht="13.5" customHeight="1" x14ac:dyDescent="0.3">
      <c r="D41" s="340" t="str">
        <f>Übersicht!F35</f>
        <v>U 3.1</v>
      </c>
      <c r="E41" s="415" t="str">
        <f>Übersicht!G35</f>
        <v>Naturgefahren</v>
      </c>
      <c r="F41" s="415"/>
      <c r="G41" s="40"/>
      <c r="H41" s="40"/>
      <c r="I41" s="40"/>
      <c r="J41" s="40"/>
    </row>
    <row r="42" spans="1:10" ht="13.5" customHeight="1" x14ac:dyDescent="0.3">
      <c r="D42" s="340" t="str">
        <f>Übersicht!F36</f>
        <v>U 3.2</v>
      </c>
      <c r="E42" s="415" t="str">
        <f>Übersicht!G36</f>
        <v>Störfälle</v>
      </c>
      <c r="F42" s="415"/>
      <c r="G42" s="40"/>
      <c r="H42" s="40"/>
      <c r="I42" s="40"/>
      <c r="J42" s="40"/>
    </row>
    <row r="43" spans="1:10" ht="13.5" customHeight="1" x14ac:dyDescent="0.3">
      <c r="A43" s="317"/>
      <c r="B43" s="146"/>
      <c r="C43" s="146"/>
      <c r="D43" s="315"/>
      <c r="E43" s="40"/>
      <c r="F43" s="40"/>
      <c r="G43" s="40"/>
      <c r="H43" s="40"/>
      <c r="I43" s="40"/>
      <c r="J43" s="40"/>
    </row>
    <row r="44" spans="1:10" ht="13.5" customHeight="1" x14ac:dyDescent="0.3">
      <c r="A44" s="315"/>
      <c r="B44" s="315"/>
      <c r="C44" s="315"/>
      <c r="D44" s="315"/>
      <c r="E44" s="315"/>
      <c r="F44" s="315"/>
      <c r="G44" s="315"/>
      <c r="H44" s="266"/>
      <c r="I44" s="40"/>
      <c r="J44" s="40"/>
    </row>
    <row r="45" spans="1:10" x14ac:dyDescent="0.3">
      <c r="A45" s="263"/>
      <c r="B45" s="322"/>
      <c r="C45" s="322"/>
      <c r="D45" s="264"/>
      <c r="E45" s="315"/>
      <c r="F45" s="315"/>
      <c r="G45" s="315"/>
      <c r="H45" s="266"/>
      <c r="I45" s="40"/>
      <c r="J45" s="40"/>
    </row>
    <row r="46" spans="1:10" ht="14.25" customHeight="1" x14ac:dyDescent="0.3">
      <c r="A46" s="144" t="s">
        <v>328</v>
      </c>
      <c r="B46" s="322"/>
      <c r="C46" s="322"/>
      <c r="D46" s="264"/>
      <c r="E46" s="40"/>
      <c r="F46" s="40"/>
      <c r="G46" s="40"/>
      <c r="H46" s="266"/>
      <c r="I46" s="40"/>
      <c r="J46" s="40"/>
    </row>
    <row r="47" spans="1:10" x14ac:dyDescent="0.3">
      <c r="D47" s="40"/>
      <c r="E47" s="40"/>
      <c r="F47" s="40"/>
      <c r="G47" s="40"/>
      <c r="H47" s="266"/>
      <c r="I47" s="40"/>
      <c r="J47" s="40"/>
    </row>
    <row r="48" spans="1:10" x14ac:dyDescent="0.3">
      <c r="D48" s="40"/>
      <c r="E48" s="40"/>
      <c r="F48" s="40"/>
      <c r="G48" s="40"/>
      <c r="H48" s="266"/>
      <c r="I48" s="40"/>
      <c r="J48" s="40"/>
    </row>
    <row r="49" spans="4:10" x14ac:dyDescent="0.3">
      <c r="D49" s="40"/>
      <c r="E49" s="40"/>
      <c r="F49" s="40"/>
      <c r="G49" s="40"/>
      <c r="H49" s="268"/>
      <c r="I49" s="40"/>
      <c r="J49" s="40"/>
    </row>
    <row r="50" spans="4:10" x14ac:dyDescent="0.3">
      <c r="E50" s="40"/>
      <c r="F50" s="40"/>
      <c r="G50" s="40"/>
    </row>
    <row r="51" spans="4:10" x14ac:dyDescent="0.3">
      <c r="E51" s="40"/>
      <c r="F51" s="40"/>
      <c r="G51" s="40"/>
    </row>
    <row r="52" spans="4:10" x14ac:dyDescent="0.3">
      <c r="E52" s="40"/>
      <c r="F52" s="40"/>
      <c r="G52" s="40"/>
    </row>
  </sheetData>
  <sheetProtection algorithmName="SHA-512" hashValue="smpn0YTVZO81c5lRIN+HTIC6JO2bprQ45Zrx+HX7jWHepM/OQrxe4MrG/MghxEJLg1+q24FBuwLQrvMMkjUJsg==" saltValue="5ctQ9PsN39sQL4XQdoYlxA==" spinCount="100000" sheet="1" objects="1" scenarios="1" formatRows="0"/>
  <mergeCells count="31">
    <mergeCell ref="B30:C30"/>
    <mergeCell ref="B25:C25"/>
    <mergeCell ref="B26:C26"/>
    <mergeCell ref="B27:C27"/>
    <mergeCell ref="B28:C28"/>
    <mergeCell ref="B29:C29"/>
    <mergeCell ref="B37:C37"/>
    <mergeCell ref="E25:F25"/>
    <mergeCell ref="E26:F26"/>
    <mergeCell ref="E27:F27"/>
    <mergeCell ref="E28:F28"/>
    <mergeCell ref="E29:F29"/>
    <mergeCell ref="E30:F30"/>
    <mergeCell ref="E31:F31"/>
    <mergeCell ref="E32:F32"/>
    <mergeCell ref="E33:F33"/>
    <mergeCell ref="B31:C31"/>
    <mergeCell ref="B32:C32"/>
    <mergeCell ref="B33:C33"/>
    <mergeCell ref="B34:C34"/>
    <mergeCell ref="B35:C35"/>
    <mergeCell ref="B36:C36"/>
    <mergeCell ref="E40:F40"/>
    <mergeCell ref="E41:F41"/>
    <mergeCell ref="E42:F42"/>
    <mergeCell ref="E34:F34"/>
    <mergeCell ref="E35:F35"/>
    <mergeCell ref="E36:F36"/>
    <mergeCell ref="E37:F37"/>
    <mergeCell ref="E38:F38"/>
    <mergeCell ref="E39:F39"/>
  </mergeCells>
  <printOptions horizontalCentered="1" verticalCentered="1"/>
  <pageMargins left="0.70866141732283472" right="0.70866141732283472" top="1.0069852941176471" bottom="0.74803149606299213" header="0.31496062992125984" footer="0.31496062992125984"/>
  <pageSetup paperSize="8" scale="99" orientation="landscape" r:id="rId1"/>
  <headerFooter>
    <oddHeader>&amp;L&amp;"Arial Narrow,Normal"&amp;9Bewertungstool V1.0&amp;C&amp;"Arial Narrow,Normal"&amp;9
&amp;"Arial Narrow,Gras"&amp;12Auswertung Indikatoren
Resultate IST- und SOLL-Werte&amp;R&amp;"Arial Narrow,Normal"&amp;G</oddHeader>
    <oddFooter>&amp;L&amp;"Arial Narrow,Normal"&amp;8&amp;F&amp;C&amp;"Arial Narrow,Normal"&amp;8&amp;P/&amp;N&amp;R&amp;"Arial Narrow,Normal"&amp;8&amp;D</oddFooter>
  </headerFooter>
  <drawing r:id="rId2"/>
  <legacyDrawingHF r:id="rId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tabColor theme="0"/>
  </sheetPr>
  <dimension ref="A1:V79"/>
  <sheetViews>
    <sheetView zoomScaleNormal="100" zoomScalePageLayoutView="70" workbookViewId="0">
      <selection activeCell="O14" sqref="O14:O16"/>
    </sheetView>
  </sheetViews>
  <sheetFormatPr baseColWidth="10" defaultColWidth="10.85546875" defaultRowHeight="16.5" x14ac:dyDescent="0.3"/>
  <cols>
    <col min="1" max="1" width="2.5703125" style="25" customWidth="1"/>
    <col min="2" max="2" width="7.140625" style="25" customWidth="1"/>
    <col min="3" max="3" width="14" style="25" customWidth="1"/>
    <col min="4" max="4" width="5.5703125" style="25" customWidth="1"/>
    <col min="5" max="5" width="19.5703125" style="25" customWidth="1"/>
    <col min="6" max="6" width="7.7109375" style="25" customWidth="1"/>
    <col min="7" max="7" width="44.140625" style="25" customWidth="1"/>
    <col min="8" max="8" width="3.140625" style="40" customWidth="1"/>
    <col min="9" max="9" width="8" style="40" customWidth="1"/>
    <col min="10" max="10" width="55.28515625" style="43" customWidth="1"/>
    <col min="11" max="11" width="4.28515625" style="68" customWidth="1"/>
    <col min="12" max="12" width="1" style="84" customWidth="1"/>
    <col min="13" max="13" width="9.5703125" style="25" customWidth="1"/>
    <col min="14" max="14" width="1.28515625" style="77" customWidth="1"/>
    <col min="15" max="15" width="9.5703125" style="77" customWidth="1"/>
    <col min="16" max="16" width="9.28515625" style="25" customWidth="1"/>
    <col min="17" max="17" width="12.5703125" style="25" customWidth="1"/>
    <col min="18" max="18" width="13" style="25" customWidth="1"/>
    <col min="19" max="19" width="8.42578125" style="116" customWidth="1"/>
    <col min="20" max="20" width="7.28515625" style="25" customWidth="1"/>
    <col min="21" max="16384" width="10.85546875" style="25"/>
  </cols>
  <sheetData>
    <row r="1" spans="1:22" x14ac:dyDescent="0.3">
      <c r="A1" s="30"/>
      <c r="B1" s="40"/>
      <c r="C1" s="40"/>
      <c r="D1" s="40"/>
      <c r="E1" s="40"/>
      <c r="F1" s="40"/>
      <c r="G1" s="40"/>
    </row>
    <row r="2" spans="1:22" ht="15.75" customHeight="1" x14ac:dyDescent="0.3">
      <c r="A2" s="30"/>
      <c r="B2" s="586" t="s">
        <v>71</v>
      </c>
      <c r="C2" s="586"/>
      <c r="D2" s="586" t="s">
        <v>72</v>
      </c>
      <c r="E2" s="586"/>
      <c r="F2" s="586" t="s">
        <v>73</v>
      </c>
      <c r="G2" s="586"/>
      <c r="H2" s="582" t="s">
        <v>199</v>
      </c>
      <c r="I2" s="582"/>
      <c r="J2" s="582"/>
      <c r="M2" s="111" t="s">
        <v>289</v>
      </c>
      <c r="N2" s="87"/>
      <c r="O2" s="107" t="s">
        <v>290</v>
      </c>
      <c r="S2" s="293" t="s">
        <v>329</v>
      </c>
    </row>
    <row r="3" spans="1:22" ht="15.75" customHeight="1" thickBot="1" x14ac:dyDescent="0.35">
      <c r="A3" s="30"/>
      <c r="B3" s="587"/>
      <c r="C3" s="587"/>
      <c r="D3" s="587"/>
      <c r="E3" s="587"/>
      <c r="F3" s="587"/>
      <c r="G3" s="587"/>
      <c r="H3" s="583"/>
      <c r="I3" s="583"/>
      <c r="J3" s="583"/>
      <c r="K3" s="83" t="s">
        <v>200</v>
      </c>
      <c r="M3" s="201" t="s">
        <v>87</v>
      </c>
      <c r="N3" s="87" t="e">
        <v>#N/A</v>
      </c>
      <c r="O3" s="107" t="s">
        <v>87</v>
      </c>
      <c r="P3" s="260" t="s">
        <v>326</v>
      </c>
      <c r="Q3" s="259" t="s">
        <v>324</v>
      </c>
      <c r="R3" s="259" t="s">
        <v>325</v>
      </c>
      <c r="S3" s="292" t="s">
        <v>289</v>
      </c>
      <c r="T3" s="81" t="s">
        <v>290</v>
      </c>
    </row>
    <row r="4" spans="1:22" ht="15" customHeight="1" x14ac:dyDescent="0.3">
      <c r="A4" s="30"/>
      <c r="B4" s="607" t="s">
        <v>19</v>
      </c>
      <c r="C4" s="461" t="s">
        <v>20</v>
      </c>
      <c r="D4" s="461" t="s">
        <v>21</v>
      </c>
      <c r="E4" s="461" t="s">
        <v>20</v>
      </c>
      <c r="F4" s="591" t="s">
        <v>22</v>
      </c>
      <c r="G4" s="588" t="s">
        <v>24</v>
      </c>
      <c r="H4" s="180">
        <v>1</v>
      </c>
      <c r="I4" s="207" t="str">
        <f>CONCATENATE($F$4,".",H4)</f>
        <v>T 1.1.1</v>
      </c>
      <c r="J4" s="181" t="str">
        <f>'T 1.1'!C7</f>
        <v>Prüfung der Anwendbarkeit</v>
      </c>
      <c r="K4" s="190" t="str">
        <f>'T 1.1'!D7</f>
        <v>X</v>
      </c>
      <c r="L4" s="202">
        <f>IF(ISNA(M4),-0.1,IF(M4=0,0.1,M4))</f>
        <v>0.1</v>
      </c>
      <c r="M4" s="203">
        <f>IF(K4="X",'T 1.1'!F7,NA())</f>
        <v>0</v>
      </c>
      <c r="N4" s="222" t="str">
        <f>IF(ISNA(M4),2,"")</f>
        <v/>
      </c>
      <c r="O4" s="203">
        <f>IF(K4="X",'T 1.1'!E7,NA())</f>
        <v>0</v>
      </c>
      <c r="P4" s="564">
        <f>IF(Q4=R4,NA(),(_xlfn.IFNA(O4,0)+_xlfn.IFNA(O5,0)+_xlfn.IFNA(O6,0))/(R4-Q4))</f>
        <v>0</v>
      </c>
      <c r="Q4" s="563">
        <f>COUNTIF(O4:O6,NA())</f>
        <v>0</v>
      </c>
      <c r="R4" s="563">
        <v>3</v>
      </c>
      <c r="S4" s="84">
        <f t="shared" ref="S4:S67" si="0">IF(ISNA(M4),-0.1,IF(M4=0,0.1,M4))</f>
        <v>0.1</v>
      </c>
      <c r="T4" s="84">
        <f>IF(ISNA(O4),-0.1,IF(O4=0,0.1,O4))</f>
        <v>0.1</v>
      </c>
      <c r="U4" s="562">
        <f>(_xlfn.IFNA(O4,0)+_xlfn.IFNA(O5,0)+_xlfn.IFNA(O6,0)+_xlfn.IFNA(O7,0)+_xlfn.IFNA(O8,0)+_xlfn.IFNA(O9,0)+_xlfn.IFNA(O10,0)+_xlfn.IFNA(O11,0))/(ROWS(O4:O11)-SUM(Q4:Q11))</f>
        <v>0</v>
      </c>
      <c r="V4" s="341"/>
    </row>
    <row r="5" spans="1:22" ht="15" customHeight="1" x14ac:dyDescent="0.3">
      <c r="A5" s="30"/>
      <c r="B5" s="608"/>
      <c r="C5" s="462"/>
      <c r="D5" s="462"/>
      <c r="E5" s="462"/>
      <c r="F5" s="592"/>
      <c r="G5" s="565"/>
      <c r="H5" s="182">
        <v>2</v>
      </c>
      <c r="I5" s="208" t="str">
        <f t="shared" ref="I5:I6" si="1">CONCATENATE($F$4,".",H5)</f>
        <v>T 1.1.2</v>
      </c>
      <c r="J5" s="183" t="str">
        <f>'T 1.1'!C8</f>
        <v>Nachhaltigkeitsbewertung</v>
      </c>
      <c r="K5" s="191" t="str">
        <f>'T 1.1'!D8</f>
        <v>X</v>
      </c>
      <c r="L5" s="104">
        <f t="shared" ref="L5:L66" si="2">IF(ISNA(M5),-0.1,IF(M5=0,0.1,M5))</f>
        <v>0.1</v>
      </c>
      <c r="M5" s="109">
        <f>IF(K5="X",'T 1.1'!F8,NA())</f>
        <v>0</v>
      </c>
      <c r="N5" s="223" t="str">
        <f t="shared" ref="N5:N66" si="3">IF(ISNA(M5),2,"")</f>
        <v/>
      </c>
      <c r="O5" s="109">
        <f>IF(K5="X",'T 1.1'!E8,NA())</f>
        <v>0</v>
      </c>
      <c r="P5" s="564"/>
      <c r="Q5" s="563"/>
      <c r="R5" s="563"/>
      <c r="S5" s="84">
        <f t="shared" si="0"/>
        <v>0.1</v>
      </c>
      <c r="T5" s="84">
        <f t="shared" ref="T5:T68" si="4">IF(ISNA(O5),-0.1,IF(O5=0,0.1,O5))</f>
        <v>0.1</v>
      </c>
      <c r="U5" s="562"/>
      <c r="V5" s="341"/>
    </row>
    <row r="6" spans="1:22" ht="15" customHeight="1" x14ac:dyDescent="0.3">
      <c r="A6" s="30"/>
      <c r="B6" s="608"/>
      <c r="C6" s="462"/>
      <c r="D6" s="462"/>
      <c r="E6" s="462"/>
      <c r="F6" s="593"/>
      <c r="G6" s="565"/>
      <c r="H6" s="182">
        <v>3</v>
      </c>
      <c r="I6" s="209" t="str">
        <f t="shared" si="1"/>
        <v>T 1.1.3</v>
      </c>
      <c r="J6" s="183" t="str">
        <f>'T 1.1'!C9</f>
        <v>Projektorganisation</v>
      </c>
      <c r="K6" s="192" t="str">
        <f>'T 1.1'!D9</f>
        <v>X</v>
      </c>
      <c r="L6" s="103">
        <f t="shared" si="2"/>
        <v>0.1</v>
      </c>
      <c r="M6" s="110">
        <f>IF(K6="X",'T 1.1'!F9,NA())</f>
        <v>0</v>
      </c>
      <c r="N6" s="224" t="str">
        <f t="shared" si="3"/>
        <v/>
      </c>
      <c r="O6" s="110">
        <f>IF(K6="X",'T 1.1'!E9,NA())</f>
        <v>0</v>
      </c>
      <c r="P6" s="564"/>
      <c r="Q6" s="563"/>
      <c r="R6" s="563"/>
      <c r="S6" s="84">
        <f t="shared" si="0"/>
        <v>0.1</v>
      </c>
      <c r="T6" s="84">
        <f t="shared" si="4"/>
        <v>0.1</v>
      </c>
      <c r="U6" s="562"/>
      <c r="V6" s="341"/>
    </row>
    <row r="7" spans="1:22" x14ac:dyDescent="0.3">
      <c r="A7" s="30"/>
      <c r="B7" s="608"/>
      <c r="C7" s="462"/>
      <c r="D7" s="462"/>
      <c r="E7" s="462"/>
      <c r="F7" s="589" t="s">
        <v>23</v>
      </c>
      <c r="G7" s="565" t="s">
        <v>132</v>
      </c>
      <c r="H7" s="185">
        <v>1</v>
      </c>
      <c r="I7" s="210" t="str">
        <f>CONCATENATE($F$7,".",H7)</f>
        <v>T 1.2.1</v>
      </c>
      <c r="J7" s="186" t="str">
        <f>'T 1.2'!C7</f>
        <v>Zielsetzung des Projekts</v>
      </c>
      <c r="K7" s="193" t="str">
        <f>'T 1.2'!D7</f>
        <v>X</v>
      </c>
      <c r="L7" s="102">
        <f t="shared" si="2"/>
        <v>0.1</v>
      </c>
      <c r="M7" s="108">
        <f>IF(K7="X",'T 1.2'!F7,NA())</f>
        <v>0</v>
      </c>
      <c r="N7" s="225" t="str">
        <f t="shared" si="3"/>
        <v/>
      </c>
      <c r="O7" s="108">
        <f>IF(K7="X",'T 1.2'!E7,NA())</f>
        <v>0</v>
      </c>
      <c r="P7" s="564">
        <f>IF(Q7=R7,NA(),(_xlfn.IFNA(O7,0)+_xlfn.IFNA(O8,0)+_xlfn.IFNA(O9,0))/(R7-Q7))</f>
        <v>0</v>
      </c>
      <c r="Q7" s="563">
        <f>COUNTIF(O7:O9,NA())</f>
        <v>0</v>
      </c>
      <c r="R7" s="563">
        <v>3</v>
      </c>
      <c r="S7" s="84">
        <f t="shared" si="0"/>
        <v>0.1</v>
      </c>
      <c r="T7" s="84">
        <f t="shared" si="4"/>
        <v>0.1</v>
      </c>
      <c r="U7" s="562"/>
      <c r="V7" s="341"/>
    </row>
    <row r="8" spans="1:22" x14ac:dyDescent="0.3">
      <c r="A8" s="30"/>
      <c r="B8" s="608"/>
      <c r="C8" s="462"/>
      <c r="D8" s="462"/>
      <c r="E8" s="462"/>
      <c r="F8" s="592"/>
      <c r="G8" s="565"/>
      <c r="H8" s="182">
        <v>2</v>
      </c>
      <c r="I8" s="208" t="str">
        <f t="shared" ref="I8:I9" si="5">CONCATENATE($F$7,".",H8)</f>
        <v>T 1.2.2</v>
      </c>
      <c r="J8" s="183" t="str">
        <f>'T 1.2'!C8</f>
        <v>Ziele der SNBS-Bewertung</v>
      </c>
      <c r="K8" s="194" t="str">
        <f>'T 1.2'!D8</f>
        <v>X</v>
      </c>
      <c r="L8" s="104">
        <f t="shared" si="2"/>
        <v>0.1</v>
      </c>
      <c r="M8" s="109">
        <f>IF(K8="X",'T 1.2'!F8,NA())</f>
        <v>0</v>
      </c>
      <c r="N8" s="223" t="str">
        <f t="shared" si="3"/>
        <v/>
      </c>
      <c r="O8" s="109">
        <f>IF(K8="X",'T 1.2'!E8,NA())</f>
        <v>0</v>
      </c>
      <c r="P8" s="564"/>
      <c r="Q8" s="563"/>
      <c r="R8" s="563"/>
      <c r="S8" s="84">
        <f t="shared" si="0"/>
        <v>0.1</v>
      </c>
      <c r="T8" s="84">
        <f t="shared" si="4"/>
        <v>0.1</v>
      </c>
      <c r="U8" s="562"/>
      <c r="V8" s="341"/>
    </row>
    <row r="9" spans="1:22" x14ac:dyDescent="0.3">
      <c r="A9" s="30"/>
      <c r="B9" s="608"/>
      <c r="C9" s="462"/>
      <c r="D9" s="462"/>
      <c r="E9" s="462"/>
      <c r="F9" s="593"/>
      <c r="G9" s="565"/>
      <c r="H9" s="184">
        <v>3</v>
      </c>
      <c r="I9" s="209" t="str">
        <f t="shared" si="5"/>
        <v>T 1.2.3</v>
      </c>
      <c r="J9" s="187" t="str">
        <f>'T 1.2'!C9</f>
        <v>Systemabgrenzung</v>
      </c>
      <c r="K9" s="195" t="str">
        <f>'T 1.2'!D9</f>
        <v>X</v>
      </c>
      <c r="L9" s="103">
        <f t="shared" si="2"/>
        <v>0.1</v>
      </c>
      <c r="M9" s="110">
        <f>IF(K9="X",'T 1.2'!F9,NA())</f>
        <v>0</v>
      </c>
      <c r="N9" s="224" t="str">
        <f t="shared" si="3"/>
        <v/>
      </c>
      <c r="O9" s="110">
        <f>IF(K9="X",'T 1.2'!E9,NA())</f>
        <v>0</v>
      </c>
      <c r="P9" s="564"/>
      <c r="Q9" s="563"/>
      <c r="R9" s="563"/>
      <c r="S9" s="84">
        <f t="shared" si="0"/>
        <v>0.1</v>
      </c>
      <c r="T9" s="84">
        <f t="shared" si="4"/>
        <v>0.1</v>
      </c>
      <c r="U9" s="562"/>
      <c r="V9" s="341"/>
    </row>
    <row r="10" spans="1:22" x14ac:dyDescent="0.3">
      <c r="A10" s="30"/>
      <c r="B10" s="608"/>
      <c r="C10" s="462"/>
      <c r="D10" s="462"/>
      <c r="E10" s="462"/>
      <c r="F10" s="589" t="s">
        <v>70</v>
      </c>
      <c r="G10" s="565" t="s">
        <v>94</v>
      </c>
      <c r="H10" s="185">
        <v>1</v>
      </c>
      <c r="I10" s="210" t="str">
        <f>CONCATENATE($F$10,".",H10)</f>
        <v>T 1.3.1</v>
      </c>
      <c r="J10" s="186" t="str">
        <f>'T 1.3'!C7</f>
        <v>Zielkonflikte</v>
      </c>
      <c r="K10" s="196" t="str">
        <f>'T 1.3'!D7</f>
        <v>X</v>
      </c>
      <c r="L10" s="102">
        <f t="shared" si="2"/>
        <v>0.1</v>
      </c>
      <c r="M10" s="108">
        <f>IF(K10="X",'T 1.3'!F7,NA())</f>
        <v>0</v>
      </c>
      <c r="N10" s="225" t="str">
        <f t="shared" si="3"/>
        <v/>
      </c>
      <c r="O10" s="108">
        <f>IF(K10="X",'T 1.3'!E7,NA())</f>
        <v>0</v>
      </c>
      <c r="P10" s="564">
        <f>IF(Q10=R10,NA(),(_xlfn.IFNA(O10,0)+_xlfn.IFNA(O11,0))/(R10-Q10))</f>
        <v>0</v>
      </c>
      <c r="Q10" s="563">
        <f>COUNTIF(O10:O11,NA())</f>
        <v>0</v>
      </c>
      <c r="R10" s="563">
        <v>2</v>
      </c>
      <c r="S10" s="84">
        <f t="shared" si="0"/>
        <v>0.1</v>
      </c>
      <c r="T10" s="84">
        <f t="shared" si="4"/>
        <v>0.1</v>
      </c>
      <c r="U10" s="562"/>
      <c r="V10" s="341"/>
    </row>
    <row r="11" spans="1:22" ht="17.25" thickBot="1" x14ac:dyDescent="0.35">
      <c r="A11" s="30"/>
      <c r="B11" s="608"/>
      <c r="C11" s="463"/>
      <c r="D11" s="463"/>
      <c r="E11" s="463"/>
      <c r="F11" s="590"/>
      <c r="G11" s="594"/>
      <c r="H11" s="188">
        <v>2</v>
      </c>
      <c r="I11" s="211" t="str">
        <f t="shared" ref="I11" si="6">CONCATENATE($F$10,".",H11)</f>
        <v>T 1.3.2</v>
      </c>
      <c r="J11" s="189" t="str">
        <f>'T 1.3'!C8</f>
        <v>Synergien</v>
      </c>
      <c r="K11" s="197" t="str">
        <f>'T 1.3'!D8</f>
        <v>X</v>
      </c>
      <c r="L11" s="104">
        <f t="shared" si="2"/>
        <v>0.1</v>
      </c>
      <c r="M11" s="109">
        <f>IF(K11="X",'T 1.3'!F8,NA())</f>
        <v>0</v>
      </c>
      <c r="N11" s="226" t="str">
        <f t="shared" si="3"/>
        <v/>
      </c>
      <c r="O11" s="109">
        <f>IF(K11="X",'T 1.3'!E8,NA())</f>
        <v>0</v>
      </c>
      <c r="P11" s="564"/>
      <c r="Q11" s="563"/>
      <c r="R11" s="563"/>
      <c r="S11" s="84">
        <f t="shared" si="0"/>
        <v>0.1</v>
      </c>
      <c r="T11" s="84">
        <f t="shared" si="4"/>
        <v>0.1</v>
      </c>
      <c r="U11" s="562"/>
      <c r="V11" s="341"/>
    </row>
    <row r="12" spans="1:22" ht="15" customHeight="1" x14ac:dyDescent="0.3">
      <c r="A12" s="30"/>
      <c r="B12" s="609" t="s">
        <v>1</v>
      </c>
      <c r="C12" s="602" t="s">
        <v>2</v>
      </c>
      <c r="D12" s="602" t="s">
        <v>7</v>
      </c>
      <c r="E12" s="602" t="s">
        <v>18</v>
      </c>
      <c r="F12" s="598" t="s">
        <v>25</v>
      </c>
      <c r="G12" s="585" t="s">
        <v>138</v>
      </c>
      <c r="H12" s="182">
        <v>1</v>
      </c>
      <c r="I12" s="208" t="str">
        <f>CONCATENATE($F$12,".",H12)</f>
        <v>G 1.1.1</v>
      </c>
      <c r="J12" s="183" t="str">
        <f>'G 1.1'!C7</f>
        <v>Raumplanung</v>
      </c>
      <c r="K12" s="190" t="str">
        <f>'G 1.1'!D7</f>
        <v>X</v>
      </c>
      <c r="L12" s="202">
        <f t="shared" si="2"/>
        <v>0.1</v>
      </c>
      <c r="M12" s="203">
        <f>IF(K12="X",'G 1.1'!F7,NA())</f>
        <v>0</v>
      </c>
      <c r="N12" s="222" t="str">
        <f t="shared" si="3"/>
        <v/>
      </c>
      <c r="O12" s="203">
        <f>IF(K12="X",'G 1.1'!E7,NA())</f>
        <v>0</v>
      </c>
      <c r="P12" s="564">
        <f>IF(Q12=R12,NA(),(_xlfn.IFNA(O12,0)+_xlfn.IFNA(O13,0))/(R12-Q12))</f>
        <v>0</v>
      </c>
      <c r="Q12" s="563">
        <f>COUNTIF(O12:O13,NA())</f>
        <v>0</v>
      </c>
      <c r="R12" s="563">
        <v>2</v>
      </c>
      <c r="S12" s="84">
        <f t="shared" si="0"/>
        <v>0.1</v>
      </c>
      <c r="T12" s="84">
        <f t="shared" si="4"/>
        <v>0.1</v>
      </c>
      <c r="U12" s="562">
        <f>(_xlfn.IFNA(O12,0)+_xlfn.IFNA(O13,0)+_xlfn.IFNA(O14,0)+_xlfn.IFNA(O15,0)+_xlfn.IFNA(O16,0)+_xlfn.IFNA(O17,0)+_xlfn.IFNA(O18,0)+_xlfn.IFNA(O19,0)+_xlfn.IFNA(O20,0)+_xlfn.IFNA(O21,0)+_xlfn.IFNA(O22,0)+_xlfn.IFNA(O23,0)+_xlfn.IFNA(O24,0)+_xlfn.IFNA(O25,0)+_xlfn.IFNA(O26,0)+_xlfn.IFNA(O27,0)+_xlfn.IFNA(O28,0)+_xlfn.IFNA(O29,0)+_xlfn.IFNA(O30,0)+_xlfn.IFNA(O31,0)+_xlfn.IFNA(O32,0)+_xlfn.IFNA(O33,0))/(ROWS(O12:O33)-SUM(Q12:Q33))</f>
        <v>0</v>
      </c>
    </row>
    <row r="13" spans="1:22" ht="15" customHeight="1" x14ac:dyDescent="0.3">
      <c r="A13" s="30"/>
      <c r="B13" s="610"/>
      <c r="C13" s="596"/>
      <c r="D13" s="596"/>
      <c r="E13" s="596"/>
      <c r="F13" s="599"/>
      <c r="G13" s="565"/>
      <c r="H13" s="184">
        <v>2</v>
      </c>
      <c r="I13" s="209" t="str">
        <f t="shared" ref="I13" si="7">CONCATENATE($F$12,".",H13)</f>
        <v>G 1.1.2</v>
      </c>
      <c r="J13" s="187" t="str">
        <f>'G 1.1'!C8</f>
        <v>Landschaften, Ortsbilder und Kulturraum</v>
      </c>
      <c r="K13" s="192" t="str">
        <f>'G 1.1'!D8</f>
        <v>X</v>
      </c>
      <c r="L13" s="103">
        <f t="shared" si="2"/>
        <v>0.1</v>
      </c>
      <c r="M13" s="110">
        <f>IF(K13="X",'G 1.1'!F8,NA())</f>
        <v>0</v>
      </c>
      <c r="N13" s="224" t="str">
        <f t="shared" si="3"/>
        <v/>
      </c>
      <c r="O13" s="110">
        <f>IF(K13="X",'G 1.1'!E8,NA())</f>
        <v>0</v>
      </c>
      <c r="P13" s="564"/>
      <c r="Q13" s="563"/>
      <c r="R13" s="563"/>
      <c r="S13" s="84">
        <f t="shared" si="0"/>
        <v>0.1</v>
      </c>
      <c r="T13" s="84">
        <f t="shared" si="4"/>
        <v>0.1</v>
      </c>
      <c r="U13" s="562"/>
    </row>
    <row r="14" spans="1:22" x14ac:dyDescent="0.3">
      <c r="A14" s="30"/>
      <c r="B14" s="610"/>
      <c r="C14" s="596"/>
      <c r="D14" s="596" t="e">
        <v>#VALUE!</v>
      </c>
      <c r="E14" s="596"/>
      <c r="F14" s="600" t="s">
        <v>26</v>
      </c>
      <c r="G14" s="565" t="s">
        <v>27</v>
      </c>
      <c r="H14" s="185">
        <v>1</v>
      </c>
      <c r="I14" s="210" t="str">
        <f>CONCATENATE($F$14,".",H14)</f>
        <v>G 1.2.1</v>
      </c>
      <c r="J14" s="186" t="str">
        <f>'G 1.2'!C7</f>
        <v>Zerschneidungswirkung</v>
      </c>
      <c r="K14" s="196">
        <f>'G 1.2'!D7</f>
        <v>0</v>
      </c>
      <c r="L14" s="102">
        <f t="shared" si="2"/>
        <v>-0.1</v>
      </c>
      <c r="M14" s="108" t="e">
        <f>IF(K14="X",'G 1.2'!F7,NA())</f>
        <v>#N/A</v>
      </c>
      <c r="N14" s="225">
        <f t="shared" si="3"/>
        <v>2</v>
      </c>
      <c r="O14" s="108" t="e">
        <f>IF(K14="X",'G 1.2'!E7,NA())</f>
        <v>#N/A</v>
      </c>
      <c r="P14" s="564" t="e">
        <f>IF(Q14=R14,NA(),(_xlfn.IFNA(O14,0)+_xlfn.IFNA(O15,0)+_xlfn.IFNA(O16,0))/(R14-Q14))</f>
        <v>#N/A</v>
      </c>
      <c r="Q14" s="563">
        <f>COUNTIF(O14:O16,NA())</f>
        <v>3</v>
      </c>
      <c r="R14" s="563">
        <v>3</v>
      </c>
      <c r="S14" s="84">
        <f>IF(ISNA(M14),-0.1,IF(M14=0,0.1,M14))</f>
        <v>-0.1</v>
      </c>
      <c r="T14" s="84">
        <f t="shared" si="4"/>
        <v>-0.1</v>
      </c>
      <c r="U14" s="562"/>
    </row>
    <row r="15" spans="1:22" x14ac:dyDescent="0.3">
      <c r="A15" s="30"/>
      <c r="B15" s="610"/>
      <c r="C15" s="596"/>
      <c r="D15" s="596"/>
      <c r="E15" s="596"/>
      <c r="F15" s="601"/>
      <c r="G15" s="565"/>
      <c r="H15" s="182">
        <v>2</v>
      </c>
      <c r="I15" s="208" t="str">
        <f t="shared" ref="I15:I16" si="8">CONCATENATE($F$14,".",H15)</f>
        <v>G 1.2.2</v>
      </c>
      <c r="J15" s="183" t="str">
        <f>'G 1.2'!C8</f>
        <v>Öffentlicher Raum, Frei- und Erholungsräume</v>
      </c>
      <c r="K15" s="191">
        <f>'G 1.2'!D8</f>
        <v>0</v>
      </c>
      <c r="L15" s="104">
        <f t="shared" si="2"/>
        <v>-0.1</v>
      </c>
      <c r="M15" s="109" t="e">
        <f>IF(K15="X",'G 1.2'!F8,NA())</f>
        <v>#N/A</v>
      </c>
      <c r="N15" s="223">
        <f t="shared" si="3"/>
        <v>2</v>
      </c>
      <c r="O15" s="109" t="e">
        <f>IF(K15="X",'G 1.2'!E8,NA())</f>
        <v>#N/A</v>
      </c>
      <c r="P15" s="564"/>
      <c r="Q15" s="563"/>
      <c r="R15" s="563"/>
      <c r="S15" s="84">
        <f t="shared" si="0"/>
        <v>-0.1</v>
      </c>
      <c r="T15" s="84">
        <f t="shared" si="4"/>
        <v>-0.1</v>
      </c>
      <c r="U15" s="562"/>
    </row>
    <row r="16" spans="1:22" x14ac:dyDescent="0.3">
      <c r="A16" s="30"/>
      <c r="B16" s="610"/>
      <c r="C16" s="596"/>
      <c r="D16" s="596"/>
      <c r="E16" s="596"/>
      <c r="F16" s="599"/>
      <c r="G16" s="565"/>
      <c r="H16" s="184">
        <v>3</v>
      </c>
      <c r="I16" s="209" t="str">
        <f t="shared" si="8"/>
        <v>G 1.2.3</v>
      </c>
      <c r="J16" s="187" t="str">
        <f>'G 1.2'!C9</f>
        <v>Aus- und Fernsicht</v>
      </c>
      <c r="K16" s="192">
        <f>'G 1.2'!D9</f>
        <v>0</v>
      </c>
      <c r="L16" s="103">
        <f t="shared" si="2"/>
        <v>-0.1</v>
      </c>
      <c r="M16" s="110" t="e">
        <f>IF(K16="X",'G 1.2'!F9,NA())</f>
        <v>#N/A</v>
      </c>
      <c r="N16" s="224">
        <f t="shared" si="3"/>
        <v>2</v>
      </c>
      <c r="O16" s="110" t="e">
        <f>IF(K16="X",'G 1.2'!E9,NA())</f>
        <v>#N/A</v>
      </c>
      <c r="P16" s="564"/>
      <c r="Q16" s="563"/>
      <c r="R16" s="563"/>
      <c r="S16" s="84">
        <f t="shared" si="0"/>
        <v>-0.1</v>
      </c>
      <c r="T16" s="84">
        <f t="shared" si="4"/>
        <v>-0.1</v>
      </c>
      <c r="U16" s="562"/>
    </row>
    <row r="17" spans="1:22" x14ac:dyDescent="0.3">
      <c r="A17" s="30"/>
      <c r="B17" s="610"/>
      <c r="C17" s="596"/>
      <c r="D17" s="596"/>
      <c r="E17" s="596"/>
      <c r="F17" s="600" t="s">
        <v>28</v>
      </c>
      <c r="G17" s="565" t="s">
        <v>29</v>
      </c>
      <c r="H17" s="185">
        <v>1</v>
      </c>
      <c r="I17" s="210" t="str">
        <f>CONCATENATE($F$17,".",H17)</f>
        <v>G 1.3.1</v>
      </c>
      <c r="J17" s="186" t="str">
        <f>'G 1.3'!C7</f>
        <v>Barrierefreier Zugang</v>
      </c>
      <c r="K17" s="196" t="str">
        <f>'G 1.3'!D7</f>
        <v>X</v>
      </c>
      <c r="L17" s="102">
        <f t="shared" si="2"/>
        <v>0.1</v>
      </c>
      <c r="M17" s="108">
        <f>IF(K17="X",'G 1.3'!F7,NA())</f>
        <v>0</v>
      </c>
      <c r="N17" s="225" t="str">
        <f t="shared" si="3"/>
        <v/>
      </c>
      <c r="O17" s="108">
        <f>IF(K17="X",'G 1.3'!E7,NA())</f>
        <v>0</v>
      </c>
      <c r="P17" s="564">
        <f>IF(Q17=R17,NA(),(_xlfn.IFNA(O17,0)+_xlfn.IFNA(O18,0)+_xlfn.IFNA(O19,0))/(R17-Q17))</f>
        <v>0</v>
      </c>
      <c r="Q17" s="563">
        <f>COUNTIF(O17:O19,NA())</f>
        <v>1</v>
      </c>
      <c r="R17" s="563">
        <v>3</v>
      </c>
      <c r="S17" s="84">
        <f t="shared" si="0"/>
        <v>0.1</v>
      </c>
      <c r="T17" s="84">
        <f t="shared" si="4"/>
        <v>0.1</v>
      </c>
      <c r="U17" s="562"/>
    </row>
    <row r="18" spans="1:22" x14ac:dyDescent="0.3">
      <c r="A18" s="30"/>
      <c r="B18" s="610"/>
      <c r="C18" s="596"/>
      <c r="D18" s="596"/>
      <c r="E18" s="596"/>
      <c r="F18" s="601"/>
      <c r="G18" s="565"/>
      <c r="H18" s="182">
        <v>2</v>
      </c>
      <c r="I18" s="208" t="str">
        <f t="shared" ref="I18:I19" si="9">CONCATENATE($F$17,".",H18)</f>
        <v>G 1.3.2</v>
      </c>
      <c r="J18" s="183" t="str">
        <f>'G 1.3'!C8</f>
        <v>Beschilderung</v>
      </c>
      <c r="K18" s="191">
        <f>'G 1.3'!D8</f>
        <v>0</v>
      </c>
      <c r="L18" s="104">
        <f t="shared" si="2"/>
        <v>-0.1</v>
      </c>
      <c r="M18" s="109" t="e">
        <f>IF(K18="X",'G 1.3'!F8,NA())</f>
        <v>#N/A</v>
      </c>
      <c r="N18" s="223">
        <f t="shared" si="3"/>
        <v>2</v>
      </c>
      <c r="O18" s="109" t="e">
        <f>IF(K18="X",'G 1.3'!E8,NA())</f>
        <v>#N/A</v>
      </c>
      <c r="P18" s="564"/>
      <c r="Q18" s="563"/>
      <c r="R18" s="563"/>
      <c r="S18" s="84">
        <f t="shared" si="0"/>
        <v>-0.1</v>
      </c>
      <c r="T18" s="84">
        <f t="shared" si="4"/>
        <v>-0.1</v>
      </c>
      <c r="U18" s="562"/>
    </row>
    <row r="19" spans="1:22" x14ac:dyDescent="0.3">
      <c r="A19" s="30"/>
      <c r="B19" s="610"/>
      <c r="C19" s="596"/>
      <c r="D19" s="597"/>
      <c r="E19" s="597"/>
      <c r="F19" s="599"/>
      <c r="G19" s="565"/>
      <c r="H19" s="184">
        <v>3</v>
      </c>
      <c r="I19" s="209" t="str">
        <f t="shared" si="9"/>
        <v>G 1.3.3</v>
      </c>
      <c r="J19" s="187" t="str">
        <f>'G 1.3'!C9</f>
        <v>Aufenthaltsqualität im Umfeld der Infrastruktur</v>
      </c>
      <c r="K19" s="192" t="str">
        <f>'G 1.3'!D9</f>
        <v>X</v>
      </c>
      <c r="L19" s="103">
        <f t="shared" si="2"/>
        <v>0.1</v>
      </c>
      <c r="M19" s="110">
        <f>IF(K19="X",'G 1.3'!F9,NA())</f>
        <v>0</v>
      </c>
      <c r="N19" s="224" t="str">
        <f t="shared" si="3"/>
        <v/>
      </c>
      <c r="O19" s="110">
        <f>IF(K19="X",'G 1.3'!E9,NA())</f>
        <v>0</v>
      </c>
      <c r="P19" s="564"/>
      <c r="Q19" s="563"/>
      <c r="R19" s="563"/>
      <c r="S19" s="84">
        <f t="shared" si="0"/>
        <v>0.1</v>
      </c>
      <c r="T19" s="84">
        <f t="shared" si="4"/>
        <v>0.1</v>
      </c>
      <c r="U19" s="562"/>
    </row>
    <row r="20" spans="1:22" x14ac:dyDescent="0.3">
      <c r="A20" s="30"/>
      <c r="B20" s="610"/>
      <c r="C20" s="596"/>
      <c r="D20" s="595" t="s">
        <v>10</v>
      </c>
      <c r="E20" s="595" t="s">
        <v>14</v>
      </c>
      <c r="F20" s="600" t="s">
        <v>30</v>
      </c>
      <c r="G20" s="565" t="s">
        <v>31</v>
      </c>
      <c r="H20" s="185">
        <v>1</v>
      </c>
      <c r="I20" s="210" t="str">
        <f>CONCATENATE($F$20,".",H20)</f>
        <v>G 2.1.1</v>
      </c>
      <c r="J20" s="186" t="str">
        <f>'G 2.1'!C7</f>
        <v>Stakeholder und Partizipation</v>
      </c>
      <c r="K20" s="196" t="str">
        <f>'G 2.1'!D7</f>
        <v>X</v>
      </c>
      <c r="L20" s="102">
        <f t="shared" si="2"/>
        <v>0.1</v>
      </c>
      <c r="M20" s="108">
        <f>IF(K20="X",'G 2.1'!F7,NA())</f>
        <v>0</v>
      </c>
      <c r="N20" s="225" t="str">
        <f t="shared" si="3"/>
        <v/>
      </c>
      <c r="O20" s="108">
        <f>IF(K20="X",'G 2.1'!E7,NA())</f>
        <v>0</v>
      </c>
      <c r="P20" s="564">
        <f>IF(Q20=R20,NA(),(_xlfn.IFNA(O20,0)+_xlfn.IFNA(O21,0))/(R20-Q20))</f>
        <v>0</v>
      </c>
      <c r="Q20" s="563">
        <f>COUNTIF(O20:O21,NA())</f>
        <v>0</v>
      </c>
      <c r="R20" s="563">
        <v>2</v>
      </c>
      <c r="S20" s="84">
        <f t="shared" si="0"/>
        <v>0.1</v>
      </c>
      <c r="T20" s="84">
        <f t="shared" si="4"/>
        <v>0.1</v>
      </c>
      <c r="U20" s="562"/>
    </row>
    <row r="21" spans="1:22" x14ac:dyDescent="0.3">
      <c r="A21" s="30"/>
      <c r="B21" s="610"/>
      <c r="C21" s="596"/>
      <c r="D21" s="596"/>
      <c r="E21" s="596"/>
      <c r="F21" s="601"/>
      <c r="G21" s="565"/>
      <c r="H21" s="184">
        <v>2</v>
      </c>
      <c r="I21" s="209" t="str">
        <f t="shared" ref="I21" si="10">CONCATENATE($F$20,".",H21)</f>
        <v>G 2.1.2</v>
      </c>
      <c r="J21" s="187" t="str">
        <f>'G 2.1'!C8</f>
        <v>Kommunikation und Reklamationen</v>
      </c>
      <c r="K21" s="192" t="str">
        <f>'G 2.1'!D8</f>
        <v>X</v>
      </c>
      <c r="L21" s="103">
        <f t="shared" si="2"/>
        <v>0.1</v>
      </c>
      <c r="M21" s="110">
        <f>IF(K21="X",'G 2.1'!F8,NA())</f>
        <v>0</v>
      </c>
      <c r="N21" s="224" t="str">
        <f t="shared" si="3"/>
        <v/>
      </c>
      <c r="O21" s="110">
        <f>IF(K21="X",'G 2.1'!E8,NA())</f>
        <v>0</v>
      </c>
      <c r="P21" s="564"/>
      <c r="Q21" s="563"/>
      <c r="R21" s="563"/>
      <c r="S21" s="84">
        <f t="shared" si="0"/>
        <v>0.1</v>
      </c>
      <c r="T21" s="84">
        <f t="shared" si="4"/>
        <v>0.1</v>
      </c>
      <c r="U21" s="562"/>
    </row>
    <row r="22" spans="1:22" x14ac:dyDescent="0.3">
      <c r="A22" s="30"/>
      <c r="B22" s="610"/>
      <c r="C22" s="596"/>
      <c r="D22" s="596"/>
      <c r="E22" s="596"/>
      <c r="F22" s="284" t="s">
        <v>32</v>
      </c>
      <c r="G22" s="282" t="s">
        <v>33</v>
      </c>
      <c r="H22" s="185">
        <v>1</v>
      </c>
      <c r="I22" s="210" t="str">
        <f>CONCATENATE($F$22,".",H22)</f>
        <v>G 2.2.1</v>
      </c>
      <c r="J22" s="186" t="str">
        <f>'G 2.2'!C7</f>
        <v>Sozialverträgliches Verhalten</v>
      </c>
      <c r="K22" s="196" t="str">
        <f>'G 2.2'!D7</f>
        <v>X</v>
      </c>
      <c r="L22" s="102">
        <f t="shared" si="2"/>
        <v>0.1</v>
      </c>
      <c r="M22" s="108">
        <f>IF(K22="X",'G 2.2'!F7,NA())</f>
        <v>0</v>
      </c>
      <c r="N22" s="225" t="str">
        <f t="shared" si="3"/>
        <v/>
      </c>
      <c r="O22" s="108">
        <f>IF(K22="X",'G 2.2'!E7,NA())</f>
        <v>0</v>
      </c>
      <c r="P22" s="281">
        <f>AVERAGE(O22:O22)</f>
        <v>0</v>
      </c>
      <c r="Q22" s="280">
        <f>COUNTIF(O22,NA())</f>
        <v>0</v>
      </c>
      <c r="R22" s="280">
        <v>1</v>
      </c>
      <c r="S22" s="84">
        <f t="shared" si="0"/>
        <v>0.1</v>
      </c>
      <c r="T22" s="84">
        <f t="shared" si="4"/>
        <v>0.1</v>
      </c>
      <c r="U22" s="562"/>
    </row>
    <row r="23" spans="1:22" x14ac:dyDescent="0.3">
      <c r="A23" s="30"/>
      <c r="B23" s="610"/>
      <c r="C23" s="596"/>
      <c r="D23" s="596" t="e">
        <v>#VALUE!</v>
      </c>
      <c r="E23" s="596"/>
      <c r="F23" s="600" t="s">
        <v>34</v>
      </c>
      <c r="G23" s="565" t="s">
        <v>35</v>
      </c>
      <c r="H23" s="185">
        <v>1</v>
      </c>
      <c r="I23" s="210" t="str">
        <f>CONCATENATE($F$23,".",H23)</f>
        <v>G 2.3.1</v>
      </c>
      <c r="J23" s="186" t="str">
        <f>'G 2.3'!C7</f>
        <v>Rechtliche und normative Rahmenbedingungen</v>
      </c>
      <c r="K23" s="196" t="str">
        <f>'G 2.3'!D7</f>
        <v>X</v>
      </c>
      <c r="L23" s="102">
        <f t="shared" si="2"/>
        <v>0.1</v>
      </c>
      <c r="M23" s="108">
        <f>IF(K23="X",'G 2.3'!F7,NA())</f>
        <v>0</v>
      </c>
      <c r="N23" s="225" t="str">
        <f t="shared" si="3"/>
        <v/>
      </c>
      <c r="O23" s="108">
        <f>IF(K23="X",'G 2.3'!E7,NA())</f>
        <v>0</v>
      </c>
      <c r="P23" s="564">
        <f>IF(Q23=R23,NA(),(_xlfn.IFNA(O23,0)+_xlfn.IFNA(O24,0))/(R23-Q23))</f>
        <v>0</v>
      </c>
      <c r="Q23" s="563">
        <f>COUNTIF(O23:O24,NA())</f>
        <v>0</v>
      </c>
      <c r="R23" s="563">
        <v>2</v>
      </c>
      <c r="S23" s="84">
        <f t="shared" si="0"/>
        <v>0.1</v>
      </c>
      <c r="T23" s="84">
        <f t="shared" si="4"/>
        <v>0.1</v>
      </c>
      <c r="U23" s="562"/>
    </row>
    <row r="24" spans="1:22" x14ac:dyDescent="0.3">
      <c r="A24" s="30"/>
      <c r="B24" s="610"/>
      <c r="C24" s="596"/>
      <c r="D24" s="596"/>
      <c r="E24" s="596"/>
      <c r="F24" s="601"/>
      <c r="G24" s="565"/>
      <c r="H24" s="184">
        <v>2</v>
      </c>
      <c r="I24" s="209" t="str">
        <f t="shared" ref="I24" si="11">CONCATENATE($F$23,".",H24)</f>
        <v>G 2.3.2</v>
      </c>
      <c r="J24" s="187" t="str">
        <f>'G 2.3'!C8</f>
        <v>Verfahren und Spezialbewilligungen</v>
      </c>
      <c r="K24" s="192" t="str">
        <f>'G 2.3'!D8</f>
        <v>X</v>
      </c>
      <c r="L24" s="103">
        <f t="shared" si="2"/>
        <v>0.1</v>
      </c>
      <c r="M24" s="110">
        <f>IF(K24="X",'G 2.3'!F8,NA())</f>
        <v>0</v>
      </c>
      <c r="N24" s="224" t="str">
        <f t="shared" si="3"/>
        <v/>
      </c>
      <c r="O24" s="110">
        <f>IF(K24="X",'G 2.3'!E8,NA())</f>
        <v>0</v>
      </c>
      <c r="P24" s="564"/>
      <c r="Q24" s="563"/>
      <c r="R24" s="563"/>
      <c r="S24" s="84">
        <f t="shared" si="0"/>
        <v>0.1</v>
      </c>
      <c r="T24" s="84">
        <f t="shared" si="4"/>
        <v>0.1</v>
      </c>
      <c r="U24" s="562"/>
    </row>
    <row r="25" spans="1:22" x14ac:dyDescent="0.3">
      <c r="A25" s="30"/>
      <c r="B25" s="610"/>
      <c r="C25" s="596"/>
      <c r="D25" s="596"/>
      <c r="E25" s="596"/>
      <c r="F25" s="600" t="s">
        <v>36</v>
      </c>
      <c r="G25" s="565" t="s">
        <v>37</v>
      </c>
      <c r="H25" s="185">
        <v>1</v>
      </c>
      <c r="I25" s="210" t="str">
        <f>CONCATENATE($F$25,".",H25)</f>
        <v>G 2.4.1</v>
      </c>
      <c r="J25" s="186" t="str">
        <f>'G 2.4'!C7</f>
        <v>Grundversorgung und Suffizienz</v>
      </c>
      <c r="K25" s="196">
        <f>'G 2.4'!D7</f>
        <v>0</v>
      </c>
      <c r="L25" s="102">
        <f t="shared" si="2"/>
        <v>-0.1</v>
      </c>
      <c r="M25" s="108" t="e">
        <f>IF(K25="X",'G 2.4'!F7,NA())</f>
        <v>#N/A</v>
      </c>
      <c r="N25" s="225">
        <f t="shared" si="3"/>
        <v>2</v>
      </c>
      <c r="O25" s="108" t="e">
        <f>IF(K25="X",'G 2.4'!E7,NA())</f>
        <v>#N/A</v>
      </c>
      <c r="P25" s="564">
        <f>IF(Q25=R25,NA(),(_xlfn.IFNA(O25,0)+_xlfn.IFNA(O26,0)+_xlfn.IFNA(O27,0)+_xlfn.IFNA(O28,0))/(R25-Q25))</f>
        <v>0</v>
      </c>
      <c r="Q25" s="563">
        <f>COUNTIF(O25:O28,NA())</f>
        <v>2</v>
      </c>
      <c r="R25" s="563">
        <v>4</v>
      </c>
      <c r="S25" s="84">
        <f t="shared" si="0"/>
        <v>-0.1</v>
      </c>
      <c r="T25" s="84">
        <f t="shared" si="4"/>
        <v>-0.1</v>
      </c>
      <c r="U25" s="562"/>
      <c r="V25" s="341"/>
    </row>
    <row r="26" spans="1:22" x14ac:dyDescent="0.3">
      <c r="A26" s="30"/>
      <c r="B26" s="610"/>
      <c r="C26" s="596"/>
      <c r="D26" s="596"/>
      <c r="E26" s="596"/>
      <c r="F26" s="601"/>
      <c r="G26" s="565"/>
      <c r="H26" s="182">
        <v>2</v>
      </c>
      <c r="I26" s="208" t="str">
        <f t="shared" ref="I26:I27" si="12">CONCATENATE($F$25,".",H26)</f>
        <v>G 2.4.2</v>
      </c>
      <c r="J26" s="183" t="str">
        <f>'G 2.4'!C8</f>
        <v>Soziale und generationsbezogene Gerechtigkeit</v>
      </c>
      <c r="K26" s="191" t="str">
        <f>'G 2.4'!D8</f>
        <v>X</v>
      </c>
      <c r="L26" s="104">
        <f t="shared" si="2"/>
        <v>0.1</v>
      </c>
      <c r="M26" s="109">
        <f>IF(K26="X",'G 2.4'!F8,NA())</f>
        <v>0</v>
      </c>
      <c r="N26" s="223" t="str">
        <f t="shared" si="3"/>
        <v/>
      </c>
      <c r="O26" s="109">
        <f>IF(K26="X",'G 2.4'!E8,NA())</f>
        <v>0</v>
      </c>
      <c r="P26" s="564"/>
      <c r="Q26" s="563"/>
      <c r="R26" s="563"/>
      <c r="S26" s="84">
        <f t="shared" si="0"/>
        <v>0.1</v>
      </c>
      <c r="T26" s="84">
        <f t="shared" si="4"/>
        <v>0.1</v>
      </c>
      <c r="U26" s="562"/>
      <c r="V26" s="341"/>
    </row>
    <row r="27" spans="1:22" x14ac:dyDescent="0.3">
      <c r="A27" s="30"/>
      <c r="B27" s="610"/>
      <c r="C27" s="596"/>
      <c r="D27" s="596"/>
      <c r="E27" s="596"/>
      <c r="F27" s="601"/>
      <c r="G27" s="565"/>
      <c r="H27" s="182">
        <v>3</v>
      </c>
      <c r="I27" s="208" t="str">
        <f t="shared" si="12"/>
        <v>G 2.4.3</v>
      </c>
      <c r="J27" s="183" t="str">
        <f>'G 2.4'!C9</f>
        <v>Projektinterne Gerechtigkeit</v>
      </c>
      <c r="K27" s="191">
        <f>'G 2.4'!D9</f>
        <v>0</v>
      </c>
      <c r="L27" s="104">
        <f t="shared" si="2"/>
        <v>-0.1</v>
      </c>
      <c r="M27" s="109" t="e">
        <f>IF(K27="X",'G 2.4'!F9,NA())</f>
        <v>#N/A</v>
      </c>
      <c r="N27" s="223">
        <f t="shared" si="3"/>
        <v>2</v>
      </c>
      <c r="O27" s="109" t="e">
        <f>IF(K27="X",'G 2.4'!E9,NA())</f>
        <v>#N/A</v>
      </c>
      <c r="P27" s="564"/>
      <c r="Q27" s="563"/>
      <c r="R27" s="563"/>
      <c r="S27" s="84">
        <f t="shared" si="0"/>
        <v>-0.1</v>
      </c>
      <c r="T27" s="84">
        <f t="shared" si="4"/>
        <v>-0.1</v>
      </c>
      <c r="U27" s="562"/>
    </row>
    <row r="28" spans="1:22" x14ac:dyDescent="0.3">
      <c r="A28" s="30"/>
      <c r="B28" s="610"/>
      <c r="C28" s="596"/>
      <c r="D28" s="597"/>
      <c r="E28" s="597"/>
      <c r="F28" s="599"/>
      <c r="G28" s="565"/>
      <c r="H28" s="184">
        <v>4</v>
      </c>
      <c r="I28" s="209" t="str">
        <f>CONCATENATE($F$25,".",H28)</f>
        <v>G 2.4.4</v>
      </c>
      <c r="J28" s="187" t="str">
        <f>'G 2.4'!C10</f>
        <v>Verantwortliche Beschaffung</v>
      </c>
      <c r="K28" s="192" t="str">
        <f>'G 2.4'!D10</f>
        <v>X</v>
      </c>
      <c r="L28" s="103">
        <f t="shared" si="2"/>
        <v>0.1</v>
      </c>
      <c r="M28" s="110">
        <f>IF(K28="X",'G 2.4'!F10,NA())</f>
        <v>0</v>
      </c>
      <c r="N28" s="224" t="str">
        <f t="shared" si="3"/>
        <v/>
      </c>
      <c r="O28" s="110">
        <f>IF(K28="X",'G 2.4'!E10,NA())</f>
        <v>0</v>
      </c>
      <c r="P28" s="564"/>
      <c r="Q28" s="563"/>
      <c r="R28" s="563"/>
      <c r="S28" s="84">
        <f t="shared" si="0"/>
        <v>0.1</v>
      </c>
      <c r="T28" s="84">
        <f t="shared" si="4"/>
        <v>0.1</v>
      </c>
      <c r="U28" s="562"/>
    </row>
    <row r="29" spans="1:22" ht="15" customHeight="1" x14ac:dyDescent="0.3">
      <c r="A29" s="30"/>
      <c r="B29" s="610"/>
      <c r="C29" s="596"/>
      <c r="D29" s="595" t="s">
        <v>11</v>
      </c>
      <c r="E29" s="595" t="s">
        <v>141</v>
      </c>
      <c r="F29" s="600" t="s">
        <v>38</v>
      </c>
      <c r="G29" s="565" t="s">
        <v>140</v>
      </c>
      <c r="H29" s="185">
        <v>1</v>
      </c>
      <c r="I29" s="210" t="str">
        <f>CONCATENATE($F$29,".",H29)</f>
        <v>G 3.1.1</v>
      </c>
      <c r="J29" s="186" t="str">
        <f>'G 3.1'!C7</f>
        <v>Risiko- und Sicherheitsmanagement</v>
      </c>
      <c r="K29" s="196" t="str">
        <f>'G 3.1'!D7</f>
        <v>X</v>
      </c>
      <c r="L29" s="102">
        <f t="shared" si="2"/>
        <v>0.1</v>
      </c>
      <c r="M29" s="108">
        <f>IF(K29="X",'G 3.1'!F7,NA())</f>
        <v>0</v>
      </c>
      <c r="N29" s="225" t="str">
        <f t="shared" si="3"/>
        <v/>
      </c>
      <c r="O29" s="108">
        <f>IF(K29="X",'G 3.1'!E7,NA())</f>
        <v>0</v>
      </c>
      <c r="P29" s="564">
        <f>IF(Q29=R29,NA(),(_xlfn.IFNA(O29,0)+_xlfn.IFNA(O30,0)+_xlfn.IFNA(O31,0))/(R29-Q29))</f>
        <v>0</v>
      </c>
      <c r="Q29" s="563">
        <f>COUNTIF(O29:O31,NA())</f>
        <v>2</v>
      </c>
      <c r="R29" s="563">
        <v>3</v>
      </c>
      <c r="S29" s="84">
        <f t="shared" si="0"/>
        <v>0.1</v>
      </c>
      <c r="T29" s="84">
        <f t="shared" si="4"/>
        <v>0.1</v>
      </c>
      <c r="U29" s="562"/>
    </row>
    <row r="30" spans="1:22" ht="15" customHeight="1" x14ac:dyDescent="0.3">
      <c r="A30" s="30"/>
      <c r="B30" s="610"/>
      <c r="C30" s="596"/>
      <c r="D30" s="596"/>
      <c r="E30" s="596"/>
      <c r="F30" s="601"/>
      <c r="G30" s="565"/>
      <c r="H30" s="182">
        <v>2</v>
      </c>
      <c r="I30" s="208" t="str">
        <f t="shared" ref="I30:I31" si="13">CONCATENATE($F$29,".",H30)</f>
        <v>G 3.1.2</v>
      </c>
      <c r="J30" s="183" t="str">
        <f>'G 3.1'!C8</f>
        <v>Resilienz und Zuverlässigkeit</v>
      </c>
      <c r="K30" s="191">
        <f>'G 3.1'!D8</f>
        <v>0</v>
      </c>
      <c r="L30" s="104">
        <f t="shared" si="2"/>
        <v>-0.1</v>
      </c>
      <c r="M30" s="109" t="e">
        <f>IF(K30="X",'G 3.1'!F8,NA())</f>
        <v>#N/A</v>
      </c>
      <c r="N30" s="223">
        <f t="shared" si="3"/>
        <v>2</v>
      </c>
      <c r="O30" s="109" t="e">
        <f>IF(K30="X",'G 3.1'!E8,NA())</f>
        <v>#N/A</v>
      </c>
      <c r="P30" s="564"/>
      <c r="Q30" s="563"/>
      <c r="R30" s="563"/>
      <c r="S30" s="84">
        <f t="shared" si="0"/>
        <v>-0.1</v>
      </c>
      <c r="T30" s="84">
        <f t="shared" si="4"/>
        <v>-0.1</v>
      </c>
      <c r="U30" s="562"/>
    </row>
    <row r="31" spans="1:22" ht="15" customHeight="1" x14ac:dyDescent="0.3">
      <c r="A31" s="30"/>
      <c r="B31" s="610"/>
      <c r="C31" s="596"/>
      <c r="D31" s="596"/>
      <c r="E31" s="596"/>
      <c r="F31" s="599"/>
      <c r="G31" s="565"/>
      <c r="H31" s="184">
        <v>3</v>
      </c>
      <c r="I31" s="209" t="str">
        <f t="shared" si="13"/>
        <v>G 3.1.3</v>
      </c>
      <c r="J31" s="187" t="str">
        <f>'G 3.1'!C9</f>
        <v>Notfallszenarien</v>
      </c>
      <c r="K31" s="192">
        <f>'G 3.1'!D9</f>
        <v>0</v>
      </c>
      <c r="L31" s="103">
        <f t="shared" si="2"/>
        <v>-0.1</v>
      </c>
      <c r="M31" s="110" t="e">
        <f>IF(K31="X",'G 3.1'!F9,NA())</f>
        <v>#N/A</v>
      </c>
      <c r="N31" s="224">
        <f t="shared" si="3"/>
        <v>2</v>
      </c>
      <c r="O31" s="110" t="e">
        <f>IF(K31="X",'G 3.1'!E9,NA())</f>
        <v>#N/A</v>
      </c>
      <c r="P31" s="564"/>
      <c r="Q31" s="563"/>
      <c r="R31" s="563"/>
      <c r="S31" s="84">
        <f t="shared" si="0"/>
        <v>-0.1</v>
      </c>
      <c r="T31" s="84">
        <f t="shared" si="4"/>
        <v>-0.1</v>
      </c>
      <c r="U31" s="562"/>
    </row>
    <row r="32" spans="1:22" ht="15.75" customHeight="1" x14ac:dyDescent="0.3">
      <c r="A32" s="30"/>
      <c r="B32" s="610"/>
      <c r="C32" s="596"/>
      <c r="D32" s="596"/>
      <c r="E32" s="596"/>
      <c r="F32" s="600" t="s">
        <v>39</v>
      </c>
      <c r="G32" s="565" t="s">
        <v>40</v>
      </c>
      <c r="H32" s="185">
        <v>1</v>
      </c>
      <c r="I32" s="210" t="str">
        <f>CONCATENATE($F$32,".",H32)</f>
        <v>G 3.2.1</v>
      </c>
      <c r="J32" s="186" t="str">
        <f>'G 3.2'!C7</f>
        <v>Widerstandsfähigkeit der Anlagen/Infrastrukturen</v>
      </c>
      <c r="K32" s="196">
        <f>'G 3.2'!D7</f>
        <v>0</v>
      </c>
      <c r="L32" s="102">
        <f t="shared" si="2"/>
        <v>-0.1</v>
      </c>
      <c r="M32" s="108" t="e">
        <f>IF(K32="X",'G 3.2'!F7,NA())</f>
        <v>#N/A</v>
      </c>
      <c r="N32" s="225">
        <f t="shared" si="3"/>
        <v>2</v>
      </c>
      <c r="O32" s="108" t="e">
        <f>IF(K32="X",'G 3.2'!E7,NA())</f>
        <v>#N/A</v>
      </c>
      <c r="P32" s="564" t="e">
        <f>IF(Q32=R32,NA(),(_xlfn.IFNA(O32,0)+_xlfn.IFNA(O33,0))/(R32-Q32))</f>
        <v>#N/A</v>
      </c>
      <c r="Q32" s="563">
        <f>COUNTIF(O32:O33,NA())</f>
        <v>2</v>
      </c>
      <c r="R32" s="563">
        <v>2</v>
      </c>
      <c r="S32" s="84">
        <f t="shared" si="0"/>
        <v>-0.1</v>
      </c>
      <c r="T32" s="84">
        <f t="shared" si="4"/>
        <v>-0.1</v>
      </c>
      <c r="U32" s="562"/>
    </row>
    <row r="33" spans="1:21" ht="15" customHeight="1" thickBot="1" x14ac:dyDescent="0.35">
      <c r="A33" s="30"/>
      <c r="B33" s="611"/>
      <c r="C33" s="606"/>
      <c r="D33" s="606"/>
      <c r="E33" s="606"/>
      <c r="F33" s="612"/>
      <c r="G33" s="594"/>
      <c r="H33" s="188">
        <v>2</v>
      </c>
      <c r="I33" s="211" t="str">
        <f>CONCATENATE($F$32,".",H33)</f>
        <v>G 3.2.2</v>
      </c>
      <c r="J33" s="189" t="str">
        <f>'G 3.2'!C8</f>
        <v>Sicherheitsempfinden</v>
      </c>
      <c r="K33" s="191">
        <f>'G 3.2'!D8</f>
        <v>0</v>
      </c>
      <c r="L33" s="104">
        <f t="shared" si="2"/>
        <v>-0.1</v>
      </c>
      <c r="M33" s="109" t="e">
        <f>IF(K33="X",'G 3.2'!F8,NA())</f>
        <v>#N/A</v>
      </c>
      <c r="N33" s="223">
        <f t="shared" si="3"/>
        <v>2</v>
      </c>
      <c r="O33" s="109" t="e">
        <f>IF(K33="X",'G 3.2'!E8,NA())</f>
        <v>#N/A</v>
      </c>
      <c r="P33" s="564"/>
      <c r="Q33" s="563"/>
      <c r="R33" s="563"/>
      <c r="S33" s="84">
        <f t="shared" si="0"/>
        <v>-0.1</v>
      </c>
      <c r="T33" s="84">
        <f t="shared" si="4"/>
        <v>-0.1</v>
      </c>
      <c r="U33" s="562"/>
    </row>
    <row r="34" spans="1:21" ht="15" customHeight="1" x14ac:dyDescent="0.3">
      <c r="A34" s="30"/>
      <c r="B34" s="613" t="s">
        <v>3</v>
      </c>
      <c r="C34" s="566" t="s">
        <v>4</v>
      </c>
      <c r="D34" s="566" t="s">
        <v>8</v>
      </c>
      <c r="E34" s="566" t="s">
        <v>339</v>
      </c>
      <c r="F34" s="579" t="s">
        <v>41</v>
      </c>
      <c r="G34" s="585" t="s">
        <v>42</v>
      </c>
      <c r="H34" s="180">
        <v>1</v>
      </c>
      <c r="I34" s="207" t="str">
        <f>CONCATENATE($F$34,".",H34)</f>
        <v>W 1.1.1</v>
      </c>
      <c r="J34" s="181" t="str">
        <f>'W 1.1'!C7</f>
        <v>Lebenszykluskosten</v>
      </c>
      <c r="K34" s="190" t="str">
        <f>'W 1.1'!D7</f>
        <v>X</v>
      </c>
      <c r="L34" s="202">
        <f t="shared" si="2"/>
        <v>0.1</v>
      </c>
      <c r="M34" s="203">
        <f>IF(K34="X",'W 1.1'!F7,NA())</f>
        <v>0</v>
      </c>
      <c r="N34" s="222" t="str">
        <f t="shared" si="3"/>
        <v/>
      </c>
      <c r="O34" s="203">
        <f>IF(K34="X",'W 1.1'!E7,NA())</f>
        <v>0</v>
      </c>
      <c r="P34" s="564">
        <f>IF(Q34=R34,NA(),(_xlfn.IFNA(O34,0)+_xlfn.IFNA(O35,0)+_xlfn.IFNA(O36,0))/(R34-Q34))</f>
        <v>0</v>
      </c>
      <c r="Q34" s="563">
        <f>COUNTIF(O34:O36,NA())</f>
        <v>1</v>
      </c>
      <c r="R34" s="563">
        <v>3</v>
      </c>
      <c r="S34" s="84">
        <f t="shared" si="0"/>
        <v>0.1</v>
      </c>
      <c r="T34" s="84">
        <f t="shared" si="4"/>
        <v>0.1</v>
      </c>
      <c r="U34" s="562">
        <f>(_xlfn.IFNA(O34,0)+_xlfn.IFNA(O35,0)+_xlfn.IFNA(O36,0)+_xlfn.IFNA(O37,0)+_xlfn.IFNA(O38,0)+_xlfn.IFNA(O39,0)+_xlfn.IFNA(O40,0)+_xlfn.IFNA(O41,0)+_xlfn.IFNA(O42,0)+_xlfn.IFNA(O43,0)+_xlfn.IFNA(O44,0)+_xlfn.IFNA(O45,0)+_xlfn.IFNA(O46,0)+_xlfn.IFNA(O47,0)+_xlfn.IFNA(O48,0)+_xlfn.IFNA(O49,0)+_xlfn.IFNA(O50,0))/(ROWS(O34:O50)-SUM(Q34:Q50))</f>
        <v>0</v>
      </c>
    </row>
    <row r="35" spans="1:21" ht="15" customHeight="1" x14ac:dyDescent="0.3">
      <c r="A35" s="30"/>
      <c r="B35" s="614"/>
      <c r="C35" s="567"/>
      <c r="D35" s="567"/>
      <c r="E35" s="567"/>
      <c r="F35" s="580"/>
      <c r="G35" s="565"/>
      <c r="H35" s="182">
        <v>2</v>
      </c>
      <c r="I35" s="208" t="str">
        <f>CONCATENATE($F$34,".",H35)</f>
        <v>W 1.1.2</v>
      </c>
      <c r="J35" s="183" t="str">
        <f>'W 1.1'!C8</f>
        <v>Überwachung und Unterhalt</v>
      </c>
      <c r="K35" s="191" t="str">
        <f>'W 1.1'!D8</f>
        <v>X</v>
      </c>
      <c r="L35" s="104">
        <f t="shared" si="2"/>
        <v>0.1</v>
      </c>
      <c r="M35" s="109">
        <f>IF(K35="X",'W 1.1'!F8,NA())</f>
        <v>0</v>
      </c>
      <c r="N35" s="223" t="str">
        <f t="shared" si="3"/>
        <v/>
      </c>
      <c r="O35" s="109">
        <f>IF(K35="X",'W 1.1'!E8,NA())</f>
        <v>0</v>
      </c>
      <c r="P35" s="564"/>
      <c r="Q35" s="563"/>
      <c r="R35" s="563"/>
      <c r="S35" s="84">
        <f t="shared" si="0"/>
        <v>0.1</v>
      </c>
      <c r="T35" s="84">
        <f t="shared" si="4"/>
        <v>0.1</v>
      </c>
      <c r="U35" s="562"/>
    </row>
    <row r="36" spans="1:21" ht="15" customHeight="1" x14ac:dyDescent="0.3">
      <c r="A36" s="30"/>
      <c r="B36" s="614"/>
      <c r="C36" s="567"/>
      <c r="D36" s="567"/>
      <c r="E36" s="567"/>
      <c r="F36" s="581"/>
      <c r="G36" s="565"/>
      <c r="H36" s="184">
        <v>3</v>
      </c>
      <c r="I36" s="209" t="str">
        <f>CONCATENATE($F$34,".",H36)</f>
        <v>W 1.1.3</v>
      </c>
      <c r="J36" s="187" t="str">
        <f>'W 1.1'!C9</f>
        <v>Kostenbasierende Risikoanalyse</v>
      </c>
      <c r="K36" s="192">
        <f>'W 1.1'!D9</f>
        <v>0</v>
      </c>
      <c r="L36" s="103">
        <f t="shared" si="2"/>
        <v>-0.1</v>
      </c>
      <c r="M36" s="110" t="e">
        <f>IF(K36="X",'W 1.1'!F9,NA())</f>
        <v>#N/A</v>
      </c>
      <c r="N36" s="224">
        <f t="shared" si="3"/>
        <v>2</v>
      </c>
      <c r="O36" s="110" t="e">
        <f>IF(K36="X",'W 1.1'!E9,NA())</f>
        <v>#N/A</v>
      </c>
      <c r="P36" s="564"/>
      <c r="Q36" s="563"/>
      <c r="R36" s="563"/>
      <c r="S36" s="84">
        <f t="shared" si="0"/>
        <v>-0.1</v>
      </c>
      <c r="T36" s="84">
        <f t="shared" si="4"/>
        <v>-0.1</v>
      </c>
      <c r="U36" s="562"/>
    </row>
    <row r="37" spans="1:21" x14ac:dyDescent="0.3">
      <c r="A37" s="30"/>
      <c r="B37" s="614"/>
      <c r="C37" s="567"/>
      <c r="D37" s="567"/>
      <c r="E37" s="567"/>
      <c r="F37" s="605" t="s">
        <v>43</v>
      </c>
      <c r="G37" s="565" t="s">
        <v>134</v>
      </c>
      <c r="H37" s="185">
        <v>1</v>
      </c>
      <c r="I37" s="210" t="str">
        <f>CONCATENATE($F$37,".",H37)</f>
        <v>W 1.2.1</v>
      </c>
      <c r="J37" s="186" t="str">
        <f>'W 1.2'!C7</f>
        <v>Nutzungsflexibilität und Anpassungsfähigkeit</v>
      </c>
      <c r="K37" s="196">
        <f>'W 1.2'!D7</f>
        <v>0</v>
      </c>
      <c r="L37" s="102">
        <f t="shared" si="2"/>
        <v>-0.1</v>
      </c>
      <c r="M37" s="108" t="e">
        <f>IF(K37="X",'W 1.2'!F7,NA())</f>
        <v>#N/A</v>
      </c>
      <c r="N37" s="225">
        <f t="shared" si="3"/>
        <v>2</v>
      </c>
      <c r="O37" s="108" t="e">
        <f>IF(K37="X",'W 1.2'!E7,NA())</f>
        <v>#N/A</v>
      </c>
      <c r="P37" s="564">
        <f>IF(Q37=R37,NA(),(_xlfn.IFNA(O37,0)+_xlfn.IFNA(O38,0))/(R37-Q37))</f>
        <v>0</v>
      </c>
      <c r="Q37" s="563">
        <f>COUNTIF(O37:O38,NA())</f>
        <v>1</v>
      </c>
      <c r="R37" s="563">
        <v>2</v>
      </c>
      <c r="S37" s="84">
        <f t="shared" si="0"/>
        <v>-0.1</v>
      </c>
      <c r="T37" s="84">
        <f t="shared" si="4"/>
        <v>-0.1</v>
      </c>
      <c r="U37" s="562"/>
    </row>
    <row r="38" spans="1:21" x14ac:dyDescent="0.3">
      <c r="A38" s="30"/>
      <c r="B38" s="614"/>
      <c r="C38" s="567"/>
      <c r="D38" s="568"/>
      <c r="E38" s="568"/>
      <c r="F38" s="581"/>
      <c r="G38" s="565"/>
      <c r="H38" s="184">
        <v>2</v>
      </c>
      <c r="I38" s="209" t="str">
        <f>CONCATENATE($F$37,".",H38)</f>
        <v>W 1.2.2</v>
      </c>
      <c r="J38" s="187" t="str">
        <f>'W 1.2'!C8</f>
        <v>Einfache Erhaltung und Rückbau</v>
      </c>
      <c r="K38" s="192" t="str">
        <f>'W 1.2'!D8</f>
        <v>X</v>
      </c>
      <c r="L38" s="103">
        <f t="shared" si="2"/>
        <v>0.1</v>
      </c>
      <c r="M38" s="110">
        <f>IF(K38="X",'W 1.2'!F8,NA())</f>
        <v>0</v>
      </c>
      <c r="N38" s="224" t="str">
        <f t="shared" si="3"/>
        <v/>
      </c>
      <c r="O38" s="110">
        <f>IF(K38="X",'W 1.2'!E8,NA())</f>
        <v>0</v>
      </c>
      <c r="P38" s="564"/>
      <c r="Q38" s="563"/>
      <c r="R38" s="563"/>
      <c r="S38" s="84">
        <f t="shared" si="0"/>
        <v>0.1</v>
      </c>
      <c r="T38" s="84">
        <f t="shared" si="4"/>
        <v>0.1</v>
      </c>
      <c r="U38" s="562"/>
    </row>
    <row r="39" spans="1:21" ht="15" customHeight="1" x14ac:dyDescent="0.3">
      <c r="A39" s="30"/>
      <c r="B39" s="614"/>
      <c r="C39" s="567"/>
      <c r="D39" s="603" t="s">
        <v>12</v>
      </c>
      <c r="E39" s="603" t="s">
        <v>340</v>
      </c>
      <c r="F39" s="605" t="s">
        <v>44</v>
      </c>
      <c r="G39" s="565" t="s">
        <v>45</v>
      </c>
      <c r="H39" s="185">
        <v>1</v>
      </c>
      <c r="I39" s="210" t="str">
        <f>CONCATENATE($F$39,".",H39)</f>
        <v>W 2.1.1</v>
      </c>
      <c r="J39" s="186" t="str">
        <f>'W 2.1'!C7</f>
        <v xml:space="preserve">Volkswirtschaftliche Kosten-Nutzen Analyse </v>
      </c>
      <c r="K39" s="196">
        <f>'W 2.1'!D7</f>
        <v>0</v>
      </c>
      <c r="L39" s="102">
        <f t="shared" si="2"/>
        <v>-0.1</v>
      </c>
      <c r="M39" s="108" t="e">
        <f>IF(K39="X",'W 2.1'!F7,NA())</f>
        <v>#N/A</v>
      </c>
      <c r="N39" s="225">
        <f t="shared" si="3"/>
        <v>2</v>
      </c>
      <c r="O39" s="108" t="e">
        <f>IF(K39="X",'W 2.1'!E7,NA())</f>
        <v>#N/A</v>
      </c>
      <c r="P39" s="564" t="e">
        <f>IF(Q39=R39,NA(),(_xlfn.IFNA(O39,0)+_xlfn.IFNA(O40,0)+_xlfn.IFNA(O41,0))/(R39-Q39))</f>
        <v>#N/A</v>
      </c>
      <c r="Q39" s="563">
        <f>COUNTIF(O39:O41,NA())</f>
        <v>3</v>
      </c>
      <c r="R39" s="563">
        <v>3</v>
      </c>
      <c r="S39" s="84">
        <f t="shared" si="0"/>
        <v>-0.1</v>
      </c>
      <c r="T39" s="84">
        <f t="shared" si="4"/>
        <v>-0.1</v>
      </c>
      <c r="U39" s="562"/>
    </row>
    <row r="40" spans="1:21" ht="15" customHeight="1" x14ac:dyDescent="0.3">
      <c r="A40" s="30"/>
      <c r="B40" s="614"/>
      <c r="C40" s="567"/>
      <c r="D40" s="567"/>
      <c r="E40" s="567"/>
      <c r="F40" s="580"/>
      <c r="G40" s="565"/>
      <c r="H40" s="182">
        <v>2</v>
      </c>
      <c r="I40" s="208" t="str">
        <f>CONCATENATE($F$39,".",H40)</f>
        <v>W 2.1.2</v>
      </c>
      <c r="J40" s="183" t="str">
        <f>'W 2.1'!C8</f>
        <v>Monitoringkonzept</v>
      </c>
      <c r="K40" s="191">
        <f>'W 2.1'!D8</f>
        <v>0</v>
      </c>
      <c r="L40" s="104">
        <f t="shared" si="2"/>
        <v>-0.1</v>
      </c>
      <c r="M40" s="109" t="e">
        <f>IF(K40="X",'W 2.1'!F8,NA())</f>
        <v>#N/A</v>
      </c>
      <c r="N40" s="223">
        <f t="shared" si="3"/>
        <v>2</v>
      </c>
      <c r="O40" s="109" t="e">
        <f>IF(K40="X",'W 2.1'!E8,NA())</f>
        <v>#N/A</v>
      </c>
      <c r="P40" s="564"/>
      <c r="Q40" s="563"/>
      <c r="R40" s="563"/>
      <c r="S40" s="84">
        <f t="shared" si="0"/>
        <v>-0.1</v>
      </c>
      <c r="T40" s="84">
        <f t="shared" si="4"/>
        <v>-0.1</v>
      </c>
      <c r="U40" s="562"/>
    </row>
    <row r="41" spans="1:21" ht="15" customHeight="1" x14ac:dyDescent="0.3">
      <c r="A41" s="30"/>
      <c r="B41" s="614"/>
      <c r="C41" s="567"/>
      <c r="D41" s="567"/>
      <c r="E41" s="567"/>
      <c r="F41" s="581"/>
      <c r="G41" s="565"/>
      <c r="H41" s="184">
        <v>3</v>
      </c>
      <c r="I41" s="209" t="str">
        <f>CONCATENATE($F$39,".",H41)</f>
        <v>W 2.1.3</v>
      </c>
      <c r="J41" s="187" t="str">
        <f>'W 2.1'!C9</f>
        <v>Synergieeffekte</v>
      </c>
      <c r="K41" s="192">
        <f>'W 2.1'!D9</f>
        <v>0</v>
      </c>
      <c r="L41" s="103">
        <f t="shared" si="2"/>
        <v>-0.1</v>
      </c>
      <c r="M41" s="110" t="e">
        <f>IF(K41="X",'W 2.1'!F9,NA())</f>
        <v>#N/A</v>
      </c>
      <c r="N41" s="224">
        <f t="shared" si="3"/>
        <v>2</v>
      </c>
      <c r="O41" s="110" t="e">
        <f>IF(K41="X",'W 2.1'!E9,NA())</f>
        <v>#N/A</v>
      </c>
      <c r="P41" s="564"/>
      <c r="Q41" s="563"/>
      <c r="R41" s="563"/>
      <c r="S41" s="84">
        <f t="shared" si="0"/>
        <v>-0.1</v>
      </c>
      <c r="T41" s="84">
        <f t="shared" si="4"/>
        <v>-0.1</v>
      </c>
      <c r="U41" s="562"/>
    </row>
    <row r="42" spans="1:21" ht="15" customHeight="1" x14ac:dyDescent="0.3">
      <c r="A42" s="30"/>
      <c r="B42" s="614"/>
      <c r="C42" s="567"/>
      <c r="D42" s="567"/>
      <c r="E42" s="567"/>
      <c r="F42" s="605" t="s">
        <v>46</v>
      </c>
      <c r="G42" s="565" t="s">
        <v>47</v>
      </c>
      <c r="H42" s="185">
        <v>1</v>
      </c>
      <c r="I42" s="210" t="str">
        <f>CONCATENATE($F$42,".",H42)</f>
        <v>W 2.2.1</v>
      </c>
      <c r="J42" s="186" t="str">
        <f>'W 2.2'!C7</f>
        <v xml:space="preserve">Regional verfügbare Rohstoffe </v>
      </c>
      <c r="K42" s="196">
        <f>'W 2.2'!D7</f>
        <v>0</v>
      </c>
      <c r="L42" s="102">
        <f t="shared" si="2"/>
        <v>-0.1</v>
      </c>
      <c r="M42" s="108" t="e">
        <f>IF(K42="X",'W 2.2'!F7,NA())</f>
        <v>#N/A</v>
      </c>
      <c r="N42" s="225">
        <f t="shared" si="3"/>
        <v>2</v>
      </c>
      <c r="O42" s="108" t="e">
        <f>IF(K42="X",'W 2.2'!E7,NA())</f>
        <v>#N/A</v>
      </c>
      <c r="P42" s="564">
        <f>IF(Q42=R42,NA(),(_xlfn.IFNA(O42,0)+_xlfn.IFNA(O43,0)+_xlfn.IFNA(O44,0)+_xlfn.IFNA(O45,0))/(R42-Q42))</f>
        <v>0</v>
      </c>
      <c r="Q42" s="563">
        <f>COUNTIF(O42:O45,NA())</f>
        <v>3</v>
      </c>
      <c r="R42" s="563">
        <v>4</v>
      </c>
      <c r="S42" s="84">
        <f t="shared" si="0"/>
        <v>-0.1</v>
      </c>
      <c r="T42" s="84">
        <f t="shared" si="4"/>
        <v>-0.1</v>
      </c>
      <c r="U42" s="562"/>
    </row>
    <row r="43" spans="1:21" ht="15.75" customHeight="1" x14ac:dyDescent="0.3">
      <c r="A43" s="30"/>
      <c r="B43" s="614"/>
      <c r="C43" s="567"/>
      <c r="D43" s="567"/>
      <c r="E43" s="567"/>
      <c r="F43" s="580"/>
      <c r="G43" s="565"/>
      <c r="H43" s="182">
        <v>2</v>
      </c>
      <c r="I43" s="208" t="str">
        <f>CONCATENATE($F$42,".",H43)</f>
        <v>W 2.2.2</v>
      </c>
      <c r="J43" s="183" t="str">
        <f>'W 2.2'!C8</f>
        <v>Regional verfügbare personelle Ressourcen und Kompetenzen</v>
      </c>
      <c r="K43" s="191">
        <f>'W 2.2'!D8</f>
        <v>0</v>
      </c>
      <c r="L43" s="104">
        <f t="shared" si="2"/>
        <v>-0.1</v>
      </c>
      <c r="M43" s="109" t="e">
        <f>IF(K43="X",'W 2.2'!F8,NA())</f>
        <v>#N/A</v>
      </c>
      <c r="N43" s="223">
        <f t="shared" si="3"/>
        <v>2</v>
      </c>
      <c r="O43" s="109" t="e">
        <f>IF(K43="X",'W 2.2'!E8,NA())</f>
        <v>#N/A</v>
      </c>
      <c r="P43" s="564"/>
      <c r="Q43" s="563"/>
      <c r="R43" s="563"/>
      <c r="S43" s="84">
        <f t="shared" si="0"/>
        <v>-0.1</v>
      </c>
      <c r="T43" s="84">
        <f t="shared" si="4"/>
        <v>-0.1</v>
      </c>
      <c r="U43" s="562"/>
    </row>
    <row r="44" spans="1:21" x14ac:dyDescent="0.3">
      <c r="A44" s="30"/>
      <c r="B44" s="614"/>
      <c r="C44" s="567"/>
      <c r="D44" s="567"/>
      <c r="E44" s="567"/>
      <c r="F44" s="580"/>
      <c r="G44" s="565"/>
      <c r="H44" s="182">
        <v>3</v>
      </c>
      <c r="I44" s="208" t="str">
        <f>CONCATENATE($F$42,".",H44)</f>
        <v>W 2.2.3</v>
      </c>
      <c r="J44" s="183" t="str">
        <f>'W 2.2'!C9</f>
        <v>Förderung der regionalen Attraktivität</v>
      </c>
      <c r="K44" s="191">
        <f>'W 2.2'!D9</f>
        <v>0</v>
      </c>
      <c r="L44" s="104">
        <f t="shared" si="2"/>
        <v>-0.1</v>
      </c>
      <c r="M44" s="109" t="e">
        <f>IF(K44="X",'W 2.2'!F9,NA())</f>
        <v>#N/A</v>
      </c>
      <c r="N44" s="223">
        <f t="shared" si="3"/>
        <v>2</v>
      </c>
      <c r="O44" s="109" t="e">
        <f>IF(K44="X",'W 2.2'!E9,NA())</f>
        <v>#N/A</v>
      </c>
      <c r="P44" s="564"/>
      <c r="Q44" s="563"/>
      <c r="R44" s="563"/>
      <c r="S44" s="84">
        <f t="shared" si="0"/>
        <v>-0.1</v>
      </c>
      <c r="T44" s="84">
        <f t="shared" si="4"/>
        <v>-0.1</v>
      </c>
      <c r="U44" s="562"/>
    </row>
    <row r="45" spans="1:21" x14ac:dyDescent="0.3">
      <c r="A45" s="30"/>
      <c r="B45" s="614"/>
      <c r="C45" s="567"/>
      <c r="D45" s="567"/>
      <c r="E45" s="567"/>
      <c r="F45" s="581"/>
      <c r="G45" s="565"/>
      <c r="H45" s="184">
        <v>4</v>
      </c>
      <c r="I45" s="209" t="str">
        <f>CONCATENATE($F$42,".",H45)</f>
        <v>W 2.2.4</v>
      </c>
      <c r="J45" s="187" t="str">
        <f>'W 2.2'!C10</f>
        <v>Reduktion der Zugangseinschränkungen</v>
      </c>
      <c r="K45" s="192" t="str">
        <f>'W 2.2'!D10</f>
        <v>X</v>
      </c>
      <c r="L45" s="103">
        <f t="shared" si="2"/>
        <v>0.1</v>
      </c>
      <c r="M45" s="110">
        <f>IF(K45="X",'W 2.2'!F10,NA())</f>
        <v>0</v>
      </c>
      <c r="N45" s="224" t="str">
        <f t="shared" si="3"/>
        <v/>
      </c>
      <c r="O45" s="110">
        <f>IF(K45="X",'W 2.2'!E10,NA())</f>
        <v>0</v>
      </c>
      <c r="P45" s="564"/>
      <c r="Q45" s="563"/>
      <c r="R45" s="563"/>
      <c r="S45" s="84">
        <f t="shared" si="0"/>
        <v>0.1</v>
      </c>
      <c r="T45" s="84">
        <f t="shared" si="4"/>
        <v>0.1</v>
      </c>
      <c r="U45" s="562"/>
    </row>
    <row r="46" spans="1:21" x14ac:dyDescent="0.3">
      <c r="A46" s="30"/>
      <c r="B46" s="614"/>
      <c r="C46" s="567"/>
      <c r="D46" s="567"/>
      <c r="E46" s="567"/>
      <c r="F46" s="605" t="s">
        <v>48</v>
      </c>
      <c r="G46" s="565" t="s">
        <v>49</v>
      </c>
      <c r="H46" s="185">
        <v>1</v>
      </c>
      <c r="I46" s="210" t="str">
        <f>CONCATENATE($F$46,".",H46)</f>
        <v>W 2.3.1</v>
      </c>
      <c r="J46" s="186" t="str">
        <f>'W 2.3'!C7</f>
        <v>Vorhandene Infrastrukturen</v>
      </c>
      <c r="K46" s="196">
        <f>'W 2.3'!D7</f>
        <v>0</v>
      </c>
      <c r="L46" s="102">
        <f t="shared" si="2"/>
        <v>-0.1</v>
      </c>
      <c r="M46" s="108" t="e">
        <f>IF(K46="X",'W 2.3'!F7,NA())</f>
        <v>#N/A</v>
      </c>
      <c r="N46" s="225">
        <f t="shared" si="3"/>
        <v>2</v>
      </c>
      <c r="O46" s="108" t="e">
        <f>IF(K46="X",'W 2.3'!E7,NA())</f>
        <v>#N/A</v>
      </c>
      <c r="P46" s="564">
        <f>IF(Q46=R46,NA(),(_xlfn.IFNA(O46,0)+_xlfn.IFNA(O47,0))/(R46-Q46))</f>
        <v>0</v>
      </c>
      <c r="Q46" s="563">
        <f>COUNTIF(O46:O47,NA())</f>
        <v>1</v>
      </c>
      <c r="R46" s="563">
        <v>2</v>
      </c>
      <c r="S46" s="84">
        <f t="shared" si="0"/>
        <v>-0.1</v>
      </c>
      <c r="T46" s="84">
        <f t="shared" si="4"/>
        <v>-0.1</v>
      </c>
      <c r="U46" s="562"/>
    </row>
    <row r="47" spans="1:21" x14ac:dyDescent="0.3">
      <c r="A47" s="30"/>
      <c r="B47" s="614"/>
      <c r="C47" s="567"/>
      <c r="D47" s="568"/>
      <c r="E47" s="568"/>
      <c r="F47" s="581"/>
      <c r="G47" s="565"/>
      <c r="H47" s="184">
        <v>2</v>
      </c>
      <c r="I47" s="209" t="str">
        <f>CONCATENATE($F$46,".",H47)</f>
        <v>W 2.3.2</v>
      </c>
      <c r="J47" s="187" t="str">
        <f>'W 2.3'!C8</f>
        <v>Multifunktionale oder gemeinsame Infrastrukturnutzung</v>
      </c>
      <c r="K47" s="192" t="str">
        <f>'W 2.3'!D8</f>
        <v>X</v>
      </c>
      <c r="L47" s="103">
        <f t="shared" si="2"/>
        <v>0.1</v>
      </c>
      <c r="M47" s="110">
        <f>IF(K47="X",'W 2.3'!F8,NA())</f>
        <v>0</v>
      </c>
      <c r="N47" s="224" t="str">
        <f t="shared" si="3"/>
        <v/>
      </c>
      <c r="O47" s="110">
        <f>IF(K47="X",'W 2.3'!E8,NA())</f>
        <v>0</v>
      </c>
      <c r="P47" s="564"/>
      <c r="Q47" s="563"/>
      <c r="R47" s="563"/>
      <c r="S47" s="84">
        <f t="shared" si="0"/>
        <v>0.1</v>
      </c>
      <c r="T47" s="84">
        <f t="shared" si="4"/>
        <v>0.1</v>
      </c>
      <c r="U47" s="562"/>
    </row>
    <row r="48" spans="1:21" x14ac:dyDescent="0.3">
      <c r="A48" s="30"/>
      <c r="B48" s="614"/>
      <c r="C48" s="567"/>
      <c r="D48" s="603" t="s">
        <v>13</v>
      </c>
      <c r="E48" s="603" t="s">
        <v>15</v>
      </c>
      <c r="F48" s="605" t="s">
        <v>50</v>
      </c>
      <c r="G48" s="565" t="s">
        <v>51</v>
      </c>
      <c r="H48" s="185">
        <v>1</v>
      </c>
      <c r="I48" s="210" t="str">
        <f>CONCATENATE($F$48,".",H48)</f>
        <v>W 3.1.1</v>
      </c>
      <c r="J48" s="186" t="str">
        <f>'W 3.1'!C7</f>
        <v>Langfristige Finanzierung</v>
      </c>
      <c r="K48" s="196" t="str">
        <f>'W 3.1'!D7</f>
        <v>X</v>
      </c>
      <c r="L48" s="102">
        <f t="shared" si="2"/>
        <v>0.1</v>
      </c>
      <c r="M48" s="108">
        <f>IF(K48="X",'W 3.1'!F7,NA())</f>
        <v>0</v>
      </c>
      <c r="N48" s="225" t="str">
        <f t="shared" si="3"/>
        <v/>
      </c>
      <c r="O48" s="108">
        <f>IF(K48="X",'W 3.1'!E7,NA())</f>
        <v>0</v>
      </c>
      <c r="P48" s="564">
        <f>IF(Q48=R48,NA(),(_xlfn.IFNA(O48,0)+_xlfn.IFNA(O49,0)+_xlfn.IFNA(O50,0))/(R48-Q48))</f>
        <v>0</v>
      </c>
      <c r="Q48" s="563">
        <f>COUNTIF(O48:O50,NA())</f>
        <v>2</v>
      </c>
      <c r="R48" s="563">
        <v>3</v>
      </c>
      <c r="S48" s="84">
        <f t="shared" si="0"/>
        <v>0.1</v>
      </c>
      <c r="T48" s="84">
        <f t="shared" si="4"/>
        <v>0.1</v>
      </c>
      <c r="U48" s="562"/>
    </row>
    <row r="49" spans="1:21" x14ac:dyDescent="0.3">
      <c r="A49" s="30"/>
      <c r="B49" s="614"/>
      <c r="C49" s="567"/>
      <c r="D49" s="567"/>
      <c r="E49" s="567"/>
      <c r="F49" s="580"/>
      <c r="G49" s="565"/>
      <c r="H49" s="182">
        <v>2</v>
      </c>
      <c r="I49" s="208" t="str">
        <f t="shared" ref="I49:I50" si="14">CONCATENATE($F$48,".",H49)</f>
        <v>W 3.1.2</v>
      </c>
      <c r="J49" s="183" t="str">
        <f>'W 3.1'!C8</f>
        <v>Kostendeckungsgrad nach Realisierung</v>
      </c>
      <c r="K49" s="191">
        <f>'W 3.1'!D8</f>
        <v>0</v>
      </c>
      <c r="L49" s="104">
        <f t="shared" si="2"/>
        <v>-0.1</v>
      </c>
      <c r="M49" s="109" t="e">
        <f>IF(K49="X",'W 3.1'!F8,NA())</f>
        <v>#N/A</v>
      </c>
      <c r="N49" s="223">
        <f t="shared" si="3"/>
        <v>2</v>
      </c>
      <c r="O49" s="109" t="e">
        <f>IF(K49="X",'W 3.1'!E8,NA())</f>
        <v>#N/A</v>
      </c>
      <c r="P49" s="564"/>
      <c r="Q49" s="563"/>
      <c r="R49" s="563"/>
      <c r="S49" s="84">
        <f t="shared" si="0"/>
        <v>-0.1</v>
      </c>
      <c r="T49" s="84">
        <f t="shared" si="4"/>
        <v>-0.1</v>
      </c>
      <c r="U49" s="562"/>
    </row>
    <row r="50" spans="1:21" ht="17.25" thickBot="1" x14ac:dyDescent="0.35">
      <c r="A50" s="30"/>
      <c r="B50" s="615"/>
      <c r="C50" s="604"/>
      <c r="D50" s="604"/>
      <c r="E50" s="604"/>
      <c r="F50" s="616"/>
      <c r="G50" s="594"/>
      <c r="H50" s="182">
        <v>3</v>
      </c>
      <c r="I50" s="208" t="str">
        <f t="shared" si="14"/>
        <v>W 3.1.3</v>
      </c>
      <c r="J50" s="183" t="str">
        <f>'W 3.1'!C9</f>
        <v>Finanzierung der Risiken</v>
      </c>
      <c r="K50" s="191">
        <f>'W 3.1'!D9</f>
        <v>0</v>
      </c>
      <c r="L50" s="104">
        <f t="shared" si="2"/>
        <v>-0.1</v>
      </c>
      <c r="M50" s="109" t="e">
        <f>IF(K50="X",'W 3.1'!F9,NA())</f>
        <v>#N/A</v>
      </c>
      <c r="N50" s="226">
        <f t="shared" si="3"/>
        <v>2</v>
      </c>
      <c r="O50" s="109" t="e">
        <f>IF(K50="X",'W 3.1'!E9,NA())</f>
        <v>#N/A</v>
      </c>
      <c r="P50" s="564"/>
      <c r="Q50" s="563"/>
      <c r="R50" s="563"/>
      <c r="S50" s="84">
        <f t="shared" si="0"/>
        <v>-0.1</v>
      </c>
      <c r="T50" s="84">
        <f t="shared" si="4"/>
        <v>-0.1</v>
      </c>
      <c r="U50" s="562"/>
    </row>
    <row r="51" spans="1:21" ht="16.5" customHeight="1" x14ac:dyDescent="0.3">
      <c r="A51" s="30"/>
      <c r="B51" s="569" t="s">
        <v>5</v>
      </c>
      <c r="C51" s="439" t="s">
        <v>6</v>
      </c>
      <c r="D51" s="439" t="s">
        <v>125</v>
      </c>
      <c r="E51" s="439" t="s">
        <v>341</v>
      </c>
      <c r="F51" s="584" t="s">
        <v>52</v>
      </c>
      <c r="G51" s="585" t="s">
        <v>53</v>
      </c>
      <c r="H51" s="180">
        <v>1</v>
      </c>
      <c r="I51" s="207" t="str">
        <f>CONCATENATE($F$51,".",H51)</f>
        <v>U 1.1.1</v>
      </c>
      <c r="J51" s="181" t="str">
        <f>'U 1.1'!C7</f>
        <v>Minimierung des Energieverbrauchs</v>
      </c>
      <c r="K51" s="190" t="str">
        <f>'U 1.1'!D7</f>
        <v>X</v>
      </c>
      <c r="L51" s="202">
        <f t="shared" si="2"/>
        <v>0.1</v>
      </c>
      <c r="M51" s="203">
        <f>IF(K51="X",'U 1.1'!F7,NA())</f>
        <v>0</v>
      </c>
      <c r="N51" s="222" t="str">
        <f t="shared" si="3"/>
        <v/>
      </c>
      <c r="O51" s="203">
        <f>IF(K51="X",'U 1.1'!E7,NA())</f>
        <v>0</v>
      </c>
      <c r="P51" s="564">
        <f>IF(Q51=R51,NA(),(_xlfn.IFNA(O51,0)+_xlfn.IFNA(O52,0)+_xlfn.IFNA(O53,0))/(R51-Q51))</f>
        <v>0</v>
      </c>
      <c r="Q51" s="563">
        <f>COUNTIF(O51:O53,NA())</f>
        <v>1</v>
      </c>
      <c r="R51" s="563">
        <v>3</v>
      </c>
      <c r="S51" s="84">
        <f>IF(ISNA(M51),-0.1,IF(M51=0,0.1,M51))</f>
        <v>0.1</v>
      </c>
      <c r="T51" s="84">
        <f t="shared" si="4"/>
        <v>0.1</v>
      </c>
      <c r="U51" s="562">
        <f>(_xlfn.IFNA(O51,0)+_xlfn.IFNA(O52,0)+_xlfn.IFNA(O53,0)+_xlfn.IFNA(O54,0)+_xlfn.IFNA(O55,0)+_xlfn.IFNA(O56,0)+_xlfn.IFNA(O57,0)+_xlfn.IFNA(O58,0)+_xlfn.IFNA(O59,0)+_xlfn.IFNA(O60,0)+_xlfn.IFNA(O61,0)+_xlfn.IFNA(O62,0)+_xlfn.IFNA(O63,0)+_xlfn.IFNA(O64,0)+_xlfn.IFNA(O65,0)+_xlfn.IFNA(O66,0)+_xlfn.IFNA(O67,0)+_xlfn.IFNA(O68,0)+_xlfn.IFNA(O69,0)+_xlfn.IFNA(O70,0)+_xlfn.IFNA(O71,0)+_xlfn.IFNA(O72,0)+_xlfn.IFNA(O73,0)+_xlfn.IFNA(O74,0)+_xlfn.IFNA(O75,0)+_xlfn.IFNA(O76,0)+_xlfn.IFNA(O77,0)+_xlfn.IFNA(O78,0))/(ROWS(O51:O78)-SUM(Q51:Q78))</f>
        <v>0</v>
      </c>
    </row>
    <row r="52" spans="1:21" ht="16.5" customHeight="1" x14ac:dyDescent="0.3">
      <c r="A52" s="30"/>
      <c r="B52" s="570"/>
      <c r="C52" s="440"/>
      <c r="D52" s="440"/>
      <c r="E52" s="440"/>
      <c r="F52" s="573"/>
      <c r="G52" s="565"/>
      <c r="H52" s="182">
        <v>2</v>
      </c>
      <c r="I52" s="208" t="str">
        <f t="shared" ref="I52:I53" si="15">CONCATENATE($F$51,".",H52)</f>
        <v>U 1.1.2</v>
      </c>
      <c r="J52" s="183" t="str">
        <f>'U 1.1'!C8</f>
        <v>Erneuerbare Energien</v>
      </c>
      <c r="K52" s="191" t="str">
        <f>'U 1.1'!D8</f>
        <v>X</v>
      </c>
      <c r="L52" s="104">
        <f t="shared" si="2"/>
        <v>0.1</v>
      </c>
      <c r="M52" s="109">
        <f>IF(K52="X",'U 1.1'!F8,NA())</f>
        <v>0</v>
      </c>
      <c r="N52" s="223" t="str">
        <f t="shared" si="3"/>
        <v/>
      </c>
      <c r="O52" s="109">
        <f>IF(K52="X",'U 1.1'!E8,NA())</f>
        <v>0</v>
      </c>
      <c r="P52" s="564"/>
      <c r="Q52" s="563"/>
      <c r="R52" s="563"/>
      <c r="S52" s="84">
        <f t="shared" si="0"/>
        <v>0.1</v>
      </c>
      <c r="T52" s="84">
        <f t="shared" si="4"/>
        <v>0.1</v>
      </c>
      <c r="U52" s="562"/>
    </row>
    <row r="53" spans="1:21" ht="16.5" customHeight="1" x14ac:dyDescent="0.3">
      <c r="A53" s="30"/>
      <c r="B53" s="570"/>
      <c r="C53" s="440"/>
      <c r="D53" s="440"/>
      <c r="E53" s="440"/>
      <c r="F53" s="574"/>
      <c r="G53" s="565"/>
      <c r="H53" s="184">
        <v>3</v>
      </c>
      <c r="I53" s="209" t="str">
        <f t="shared" si="15"/>
        <v>U 1.1.3</v>
      </c>
      <c r="J53" s="187" t="str">
        <f>'U 1.1'!C9</f>
        <v>Energieverbrauchsmonitoring</v>
      </c>
      <c r="K53" s="192">
        <f>'U 1.1'!D9</f>
        <v>0</v>
      </c>
      <c r="L53" s="103">
        <f t="shared" si="2"/>
        <v>-0.1</v>
      </c>
      <c r="M53" s="110" t="e">
        <f>IF(K53="X",'U 1.1'!F9,NA())</f>
        <v>#N/A</v>
      </c>
      <c r="N53" s="224">
        <f t="shared" si="3"/>
        <v>2</v>
      </c>
      <c r="O53" s="110" t="e">
        <f>IF(K53="X",'U 1.1'!E9,NA())</f>
        <v>#N/A</v>
      </c>
      <c r="P53" s="564"/>
      <c r="Q53" s="563"/>
      <c r="R53" s="563"/>
      <c r="S53" s="84">
        <f t="shared" si="0"/>
        <v>-0.1</v>
      </c>
      <c r="T53" s="84">
        <f t="shared" si="4"/>
        <v>-0.1</v>
      </c>
      <c r="U53" s="562"/>
    </row>
    <row r="54" spans="1:21" x14ac:dyDescent="0.3">
      <c r="A54" s="30"/>
      <c r="B54" s="570"/>
      <c r="C54" s="440"/>
      <c r="D54" s="440"/>
      <c r="E54" s="440"/>
      <c r="F54" s="572" t="s">
        <v>54</v>
      </c>
      <c r="G54" s="565" t="s">
        <v>123</v>
      </c>
      <c r="H54" s="185">
        <v>1</v>
      </c>
      <c r="I54" s="210" t="str">
        <f>CONCATENATE($F$54,".",H54)</f>
        <v>U 1.2.1</v>
      </c>
      <c r="J54" s="186" t="str">
        <f>'U 1.2'!C7</f>
        <v>Effiziente Flächennutzung</v>
      </c>
      <c r="K54" s="196" t="str">
        <f>'U 1.2'!D7</f>
        <v>X</v>
      </c>
      <c r="L54" s="102">
        <f t="shared" si="2"/>
        <v>0.1</v>
      </c>
      <c r="M54" s="108">
        <f>IF(K54="X",'U 1.2'!F7,NA())</f>
        <v>0</v>
      </c>
      <c r="N54" s="225" t="str">
        <f t="shared" si="3"/>
        <v/>
      </c>
      <c r="O54" s="108">
        <f>IF(K54="X",'U 1.2'!E7,NA())</f>
        <v>0</v>
      </c>
      <c r="P54" s="564">
        <f>IF(Q54=R54,NA(),(_xlfn.IFNA(O54,0)+_xlfn.IFNA(O55,0))/(R54-Q54))</f>
        <v>0</v>
      </c>
      <c r="Q54" s="563">
        <f>COUNTIF(O54:O55,NA())</f>
        <v>0</v>
      </c>
      <c r="R54" s="563">
        <v>2</v>
      </c>
      <c r="S54" s="84">
        <f t="shared" si="0"/>
        <v>0.1</v>
      </c>
      <c r="T54" s="84">
        <f t="shared" si="4"/>
        <v>0.1</v>
      </c>
      <c r="U54" s="562"/>
    </row>
    <row r="55" spans="1:21" x14ac:dyDescent="0.3">
      <c r="A55" s="30"/>
      <c r="B55" s="570"/>
      <c r="C55" s="440"/>
      <c r="D55" s="440"/>
      <c r="E55" s="440"/>
      <c r="F55" s="574"/>
      <c r="G55" s="565"/>
      <c r="H55" s="184">
        <v>2</v>
      </c>
      <c r="I55" s="209" t="str">
        <f>CONCATENATE($F$54,".",H55)</f>
        <v>U 1.2.2</v>
      </c>
      <c r="J55" s="187" t="str">
        <f>'U 1.2'!C8</f>
        <v>Schonender Umgang mit Boden</v>
      </c>
      <c r="K55" s="192" t="str">
        <f>'U 1.2'!D8</f>
        <v>X</v>
      </c>
      <c r="L55" s="103">
        <f t="shared" si="2"/>
        <v>0.1</v>
      </c>
      <c r="M55" s="110">
        <f>IF(K55="X",'U 1.2'!F8,NA())</f>
        <v>0</v>
      </c>
      <c r="N55" s="224" t="str">
        <f t="shared" si="3"/>
        <v/>
      </c>
      <c r="O55" s="110">
        <f>IF(K55="X",'U 1.2'!E8,NA())</f>
        <v>0</v>
      </c>
      <c r="P55" s="564"/>
      <c r="Q55" s="563"/>
      <c r="R55" s="563"/>
      <c r="S55" s="84">
        <f t="shared" si="0"/>
        <v>0.1</v>
      </c>
      <c r="T55" s="84">
        <f t="shared" si="4"/>
        <v>0.1</v>
      </c>
      <c r="U55" s="562"/>
    </row>
    <row r="56" spans="1:21" x14ac:dyDescent="0.3">
      <c r="A56" s="30"/>
      <c r="B56" s="570"/>
      <c r="C56" s="440"/>
      <c r="D56" s="440"/>
      <c r="E56" s="440"/>
      <c r="F56" s="572" t="s">
        <v>55</v>
      </c>
      <c r="G56" s="565" t="s">
        <v>318</v>
      </c>
      <c r="H56" s="185">
        <v>1</v>
      </c>
      <c r="I56" s="210" t="str">
        <f>CONCATENATE($F$56,".",H56)</f>
        <v>U 1.3.1</v>
      </c>
      <c r="J56" s="186" t="str">
        <f>'U 1.3'!C7</f>
        <v>Untersuchung KbS-Standorte (Kataster der belasteten Standorte)</v>
      </c>
      <c r="K56" s="196" t="str">
        <f>'U 1.3'!D7</f>
        <v>X</v>
      </c>
      <c r="L56" s="102">
        <f t="shared" si="2"/>
        <v>0.1</v>
      </c>
      <c r="M56" s="108">
        <f>IF(K56="X",'U 1.3'!F7,NA())</f>
        <v>0</v>
      </c>
      <c r="N56" s="225" t="str">
        <f t="shared" si="3"/>
        <v/>
      </c>
      <c r="O56" s="108">
        <f>IF(K56="X",'U 1.3'!E7,NA())</f>
        <v>0</v>
      </c>
      <c r="P56" s="564">
        <f>IF(Q56=R56,NA(),(_xlfn.IFNA(O56,0)+_xlfn.IFNA(O57,0))/(R56-Q56))</f>
        <v>0</v>
      </c>
      <c r="Q56" s="563">
        <f>COUNTIF(O56:O57,NA())</f>
        <v>1</v>
      </c>
      <c r="R56" s="563">
        <v>2</v>
      </c>
      <c r="S56" s="84">
        <f t="shared" si="0"/>
        <v>0.1</v>
      </c>
      <c r="T56" s="84">
        <f t="shared" si="4"/>
        <v>0.1</v>
      </c>
      <c r="U56" s="562"/>
    </row>
    <row r="57" spans="1:21" x14ac:dyDescent="0.3">
      <c r="A57" s="30"/>
      <c r="B57" s="570"/>
      <c r="C57" s="440"/>
      <c r="D57" s="440"/>
      <c r="E57" s="440"/>
      <c r="F57" s="573"/>
      <c r="G57" s="565"/>
      <c r="H57" s="182">
        <v>2</v>
      </c>
      <c r="I57" s="208" t="str">
        <f>CONCATENATE($F$56,".",H57)</f>
        <v>U 1.3.2</v>
      </c>
      <c r="J57" s="183" t="str">
        <f>'U 1.3'!C8</f>
        <v>Bauliche Eingriffe auf KbS-Standorten</v>
      </c>
      <c r="K57" s="191">
        <f>'U 1.3'!D8</f>
        <v>0</v>
      </c>
      <c r="L57" s="104">
        <f t="shared" si="2"/>
        <v>-0.1</v>
      </c>
      <c r="M57" s="109" t="e">
        <f>IF(K57="X",'U 1.3'!F8,NA())</f>
        <v>#N/A</v>
      </c>
      <c r="N57" s="223">
        <f t="shared" si="3"/>
        <v>2</v>
      </c>
      <c r="O57" s="109" t="e">
        <f>IF(K57="X",'U 1.3'!E8,NA())</f>
        <v>#N/A</v>
      </c>
      <c r="P57" s="564"/>
      <c r="Q57" s="563"/>
      <c r="R57" s="563"/>
      <c r="S57" s="84">
        <f t="shared" si="0"/>
        <v>-0.1</v>
      </c>
      <c r="T57" s="84">
        <f t="shared" si="4"/>
        <v>-0.1</v>
      </c>
      <c r="U57" s="562"/>
    </row>
    <row r="58" spans="1:21" ht="18.75" customHeight="1" x14ac:dyDescent="0.3">
      <c r="A58" s="30"/>
      <c r="B58" s="570"/>
      <c r="C58" s="440"/>
      <c r="D58" s="440"/>
      <c r="E58" s="440"/>
      <c r="F58" s="572" t="s">
        <v>68</v>
      </c>
      <c r="G58" s="565" t="s">
        <v>99</v>
      </c>
      <c r="H58" s="185">
        <v>1</v>
      </c>
      <c r="I58" s="210" t="str">
        <f>CONCATENATE($F$58,".",H58)</f>
        <v>U 1.4.1</v>
      </c>
      <c r="J58" s="186" t="str">
        <f>'U 1.4'!C7</f>
        <v>Unverschmutzte Abfälle</v>
      </c>
      <c r="K58" s="196" t="str">
        <f>'U 1.4'!D7</f>
        <v>X</v>
      </c>
      <c r="L58" s="102">
        <f t="shared" si="2"/>
        <v>0.1</v>
      </c>
      <c r="M58" s="108">
        <f>IF(K58="X",'U 1.4'!F7,NA())</f>
        <v>0</v>
      </c>
      <c r="N58" s="225" t="str">
        <f t="shared" si="3"/>
        <v/>
      </c>
      <c r="O58" s="108">
        <f>IF(K58="X",'U 1.4'!E7,NA())</f>
        <v>0</v>
      </c>
      <c r="P58" s="564">
        <f>IF(Q58=R58,NA(),(_xlfn.IFNA(O58,0)+_xlfn.IFNA(O59,0))/(R58-Q58))</f>
        <v>0</v>
      </c>
      <c r="Q58" s="563">
        <f>COUNTIF(O58:O59,NA())</f>
        <v>1</v>
      </c>
      <c r="R58" s="563">
        <v>2</v>
      </c>
      <c r="S58" s="84">
        <f t="shared" si="0"/>
        <v>0.1</v>
      </c>
      <c r="T58" s="84">
        <f t="shared" si="4"/>
        <v>0.1</v>
      </c>
      <c r="U58" s="562"/>
    </row>
    <row r="59" spans="1:21" ht="18.75" customHeight="1" x14ac:dyDescent="0.3">
      <c r="A59" s="30"/>
      <c r="B59" s="570"/>
      <c r="C59" s="440"/>
      <c r="D59" s="440"/>
      <c r="E59" s="440"/>
      <c r="F59" s="574"/>
      <c r="G59" s="565"/>
      <c r="H59" s="184">
        <v>2</v>
      </c>
      <c r="I59" s="209" t="str">
        <f>CONCATENATE($F$58,".",H59)</f>
        <v>U 1.4.2</v>
      </c>
      <c r="J59" s="187" t="str">
        <f>'U 1.4'!C8</f>
        <v>Belastete Abfälle</v>
      </c>
      <c r="K59" s="192">
        <f>'U 1.4'!D8</f>
        <v>0</v>
      </c>
      <c r="L59" s="103">
        <f t="shared" si="2"/>
        <v>-0.1</v>
      </c>
      <c r="M59" s="110" t="e">
        <f>IF(K59="X",'U 1.4'!F8,NA())</f>
        <v>#N/A</v>
      </c>
      <c r="N59" s="224">
        <f t="shared" si="3"/>
        <v>2</v>
      </c>
      <c r="O59" s="110" t="e">
        <f>IF(K59="X",'U 1.4'!E8,NA())</f>
        <v>#N/A</v>
      </c>
      <c r="P59" s="564"/>
      <c r="Q59" s="563"/>
      <c r="R59" s="563"/>
      <c r="S59" s="84">
        <f t="shared" si="0"/>
        <v>-0.1</v>
      </c>
      <c r="T59" s="84">
        <f t="shared" si="4"/>
        <v>-0.1</v>
      </c>
      <c r="U59" s="562"/>
    </row>
    <row r="60" spans="1:21" x14ac:dyDescent="0.3">
      <c r="A60" s="30"/>
      <c r="B60" s="570"/>
      <c r="C60" s="440"/>
      <c r="D60" s="440"/>
      <c r="E60" s="440"/>
      <c r="F60" s="572" t="s">
        <v>69</v>
      </c>
      <c r="G60" s="565" t="s">
        <v>64</v>
      </c>
      <c r="H60" s="185">
        <v>1</v>
      </c>
      <c r="I60" s="210" t="str">
        <f>CONCATENATE($F$60,".",H60)</f>
        <v>U 1.5.1</v>
      </c>
      <c r="J60" s="186" t="str">
        <f>'U 1.5'!C7</f>
        <v>Ressourceneffizienz</v>
      </c>
      <c r="K60" s="196" t="str">
        <f>'U 1.5'!D7</f>
        <v>X</v>
      </c>
      <c r="L60" s="102">
        <f t="shared" si="2"/>
        <v>0.1</v>
      </c>
      <c r="M60" s="108">
        <f>IF(K60="X",'U 1.5'!F7,NA())</f>
        <v>0</v>
      </c>
      <c r="N60" s="225" t="str">
        <f t="shared" si="3"/>
        <v/>
      </c>
      <c r="O60" s="108">
        <f>IF(K60="X",'U 1.5'!E7,NA())</f>
        <v>0</v>
      </c>
      <c r="P60" s="564">
        <f>IF(Q60=R60,NA(),(_xlfn.IFNA(O60,0)+_xlfn.IFNA(O61,0)+_xlfn.IFNA(O62,0))/(R60-Q60))</f>
        <v>0</v>
      </c>
      <c r="Q60" s="563">
        <f>COUNTIF(O60:O62,NA())</f>
        <v>0</v>
      </c>
      <c r="R60" s="563">
        <v>3</v>
      </c>
      <c r="S60" s="84">
        <f t="shared" si="0"/>
        <v>0.1</v>
      </c>
      <c r="T60" s="84">
        <f t="shared" si="4"/>
        <v>0.1</v>
      </c>
      <c r="U60" s="562"/>
    </row>
    <row r="61" spans="1:21" x14ac:dyDescent="0.3">
      <c r="A61" s="30"/>
      <c r="B61" s="570"/>
      <c r="C61" s="440"/>
      <c r="D61" s="440"/>
      <c r="E61" s="440"/>
      <c r="F61" s="573"/>
      <c r="G61" s="565"/>
      <c r="H61" s="182">
        <v>2</v>
      </c>
      <c r="I61" s="208" t="str">
        <f>CONCATENATE($F$60,".",H61)</f>
        <v>U 1.5.2</v>
      </c>
      <c r="J61" s="183" t="str">
        <f>'U 1.5'!C8</f>
        <v>Ökologisch verantwortlicher Betrieb und Unterhalt</v>
      </c>
      <c r="K61" s="191" t="str">
        <f>'U 1.5'!D8</f>
        <v>X</v>
      </c>
      <c r="L61" s="104">
        <f t="shared" si="2"/>
        <v>0.1</v>
      </c>
      <c r="M61" s="109">
        <f>IF(K61="X",'U 1.5'!F8,NA())</f>
        <v>0</v>
      </c>
      <c r="N61" s="223" t="str">
        <f t="shared" si="3"/>
        <v/>
      </c>
      <c r="O61" s="109">
        <f>IF(K61="X",'U 1.5'!E8,NA())</f>
        <v>0</v>
      </c>
      <c r="P61" s="564"/>
      <c r="Q61" s="563"/>
      <c r="R61" s="563"/>
      <c r="S61" s="84">
        <f t="shared" si="0"/>
        <v>0.1</v>
      </c>
      <c r="T61" s="84">
        <f t="shared" si="4"/>
        <v>0.1</v>
      </c>
      <c r="U61" s="562"/>
    </row>
    <row r="62" spans="1:21" x14ac:dyDescent="0.3">
      <c r="A62" s="30"/>
      <c r="B62" s="570"/>
      <c r="C62" s="440"/>
      <c r="D62" s="445"/>
      <c r="E62" s="445"/>
      <c r="F62" s="574"/>
      <c r="G62" s="565"/>
      <c r="H62" s="184">
        <v>3</v>
      </c>
      <c r="I62" s="209" t="str">
        <f>CONCATENATE($F$60,".",H62)</f>
        <v>U 1.5.3</v>
      </c>
      <c r="J62" s="187" t="str">
        <f>'U 1.5'!C9</f>
        <v>Rückbaubarkeit</v>
      </c>
      <c r="K62" s="192" t="str">
        <f>'U 1.5'!D9</f>
        <v>X</v>
      </c>
      <c r="L62" s="103">
        <f t="shared" si="2"/>
        <v>0.1</v>
      </c>
      <c r="M62" s="110">
        <f>IF(K62="X",'U 1.5'!F9,NA())</f>
        <v>0</v>
      </c>
      <c r="N62" s="224" t="str">
        <f t="shared" si="3"/>
        <v/>
      </c>
      <c r="O62" s="110">
        <f>IF(K62="X",'U 1.5'!E9,NA())</f>
        <v>0</v>
      </c>
      <c r="P62" s="564"/>
      <c r="Q62" s="563"/>
      <c r="R62" s="563"/>
      <c r="S62" s="84">
        <f t="shared" si="0"/>
        <v>0.1</v>
      </c>
      <c r="T62" s="84">
        <f t="shared" si="4"/>
        <v>0.1</v>
      </c>
      <c r="U62" s="562"/>
    </row>
    <row r="63" spans="1:21" x14ac:dyDescent="0.3">
      <c r="A63" s="30"/>
      <c r="B63" s="570"/>
      <c r="C63" s="440"/>
      <c r="D63" s="578" t="s">
        <v>126</v>
      </c>
      <c r="E63" s="578" t="s">
        <v>342</v>
      </c>
      <c r="F63" s="572" t="s">
        <v>56</v>
      </c>
      <c r="G63" s="565" t="s">
        <v>59</v>
      </c>
      <c r="H63" s="185">
        <v>1</v>
      </c>
      <c r="I63" s="210" t="str">
        <f>CONCATENATE($F$63,".",H63)</f>
        <v>U 2.1.1</v>
      </c>
      <c r="J63" s="186" t="str">
        <f>'U 2.1'!C7</f>
        <v>Emissionen</v>
      </c>
      <c r="K63" s="196" t="str">
        <f>'U 2.1'!D7</f>
        <v>X</v>
      </c>
      <c r="L63" s="102">
        <f t="shared" si="2"/>
        <v>0.1</v>
      </c>
      <c r="M63" s="108">
        <f>IF(K63="X",'U 2.1'!F7,NA())</f>
        <v>0</v>
      </c>
      <c r="N63" s="225" t="str">
        <f t="shared" si="3"/>
        <v/>
      </c>
      <c r="O63" s="108">
        <f>IF(K63="X",'U 2.1'!E7,NA())</f>
        <v>0</v>
      </c>
      <c r="P63" s="564">
        <f>IF(Q63=R63,NA(),(_xlfn.IFNA(O63,0)+_xlfn.IFNA(O64,0)+_xlfn.IFNA(O65,0))/(R63-Q63))</f>
        <v>0</v>
      </c>
      <c r="Q63" s="563">
        <f>COUNTIF(O63:O65,NA())</f>
        <v>1</v>
      </c>
      <c r="R63" s="563">
        <v>3</v>
      </c>
      <c r="S63" s="84">
        <f t="shared" si="0"/>
        <v>0.1</v>
      </c>
      <c r="T63" s="84">
        <f t="shared" si="4"/>
        <v>0.1</v>
      </c>
      <c r="U63" s="562"/>
    </row>
    <row r="64" spans="1:21" x14ac:dyDescent="0.3">
      <c r="A64" s="30"/>
      <c r="B64" s="570"/>
      <c r="C64" s="440"/>
      <c r="D64" s="440"/>
      <c r="E64" s="440"/>
      <c r="F64" s="573"/>
      <c r="G64" s="565"/>
      <c r="H64" s="182">
        <v>2</v>
      </c>
      <c r="I64" s="208" t="str">
        <f>CONCATENATE($F$63,".",H64)</f>
        <v>U 2.1.2</v>
      </c>
      <c r="J64" s="183" t="str">
        <f>'U 2.1'!C8</f>
        <v>Kompensation von Treibhausgasemissionen</v>
      </c>
      <c r="K64" s="191" t="str">
        <f>'U 2.1'!D8</f>
        <v>X</v>
      </c>
      <c r="L64" s="104">
        <f t="shared" si="2"/>
        <v>0.1</v>
      </c>
      <c r="M64" s="109">
        <f>IF(K64="X",'U 2.1'!F8,NA())</f>
        <v>0</v>
      </c>
      <c r="N64" s="223" t="str">
        <f t="shared" si="3"/>
        <v/>
      </c>
      <c r="O64" s="109">
        <f>IF(K64="X",'U 2.1'!E8,NA())</f>
        <v>0</v>
      </c>
      <c r="P64" s="564"/>
      <c r="Q64" s="563"/>
      <c r="R64" s="563"/>
      <c r="S64" s="84">
        <f t="shared" si="0"/>
        <v>0.1</v>
      </c>
      <c r="T64" s="84">
        <f t="shared" si="4"/>
        <v>0.1</v>
      </c>
      <c r="U64" s="562"/>
    </row>
    <row r="65" spans="1:21" x14ac:dyDescent="0.3">
      <c r="A65" s="30"/>
      <c r="B65" s="570"/>
      <c r="C65" s="440"/>
      <c r="D65" s="440"/>
      <c r="E65" s="440"/>
      <c r="F65" s="574"/>
      <c r="G65" s="565"/>
      <c r="H65" s="184">
        <v>3</v>
      </c>
      <c r="I65" s="209" t="str">
        <f>CONCATENATE($F$63,".",H65)</f>
        <v>U 2.1.3</v>
      </c>
      <c r="J65" s="187" t="str">
        <f>'U 2.1'!C9</f>
        <v>Hitzeinsel-Effekt</v>
      </c>
      <c r="K65" s="192">
        <f>'U 2.1'!D9</f>
        <v>0</v>
      </c>
      <c r="L65" s="103">
        <f t="shared" si="2"/>
        <v>-0.1</v>
      </c>
      <c r="M65" s="110" t="e">
        <f>IF(K65="X",'U 2.1'!F9,NA())</f>
        <v>#N/A</v>
      </c>
      <c r="N65" s="224">
        <f t="shared" si="3"/>
        <v>2</v>
      </c>
      <c r="O65" s="110" t="e">
        <f>IF(K65="X",'U 2.1'!E9,NA())</f>
        <v>#N/A</v>
      </c>
      <c r="P65" s="564"/>
      <c r="Q65" s="563"/>
      <c r="R65" s="563"/>
      <c r="S65" s="84">
        <f t="shared" si="0"/>
        <v>-0.1</v>
      </c>
      <c r="T65" s="84">
        <f t="shared" si="4"/>
        <v>-0.1</v>
      </c>
      <c r="U65" s="562"/>
    </row>
    <row r="66" spans="1:21" ht="16.5" customHeight="1" x14ac:dyDescent="0.3">
      <c r="A66" s="30"/>
      <c r="B66" s="570"/>
      <c r="C66" s="440"/>
      <c r="D66" s="440"/>
      <c r="E66" s="440"/>
      <c r="F66" s="572" t="s">
        <v>57</v>
      </c>
      <c r="G66" s="565" t="s">
        <v>16</v>
      </c>
      <c r="H66" s="185">
        <v>1</v>
      </c>
      <c r="I66" s="210" t="str">
        <f>CONCATENATE($F$66,".",H66)</f>
        <v>U 2.2.1</v>
      </c>
      <c r="J66" s="186" t="str">
        <f>'U 2.2'!C7</f>
        <v>Luftschadstoffe und Gerüche</v>
      </c>
      <c r="K66" s="196" t="str">
        <f>'U 2.2'!D7</f>
        <v>X</v>
      </c>
      <c r="L66" s="102">
        <f t="shared" si="2"/>
        <v>0.1</v>
      </c>
      <c r="M66" s="108">
        <f>IF(K66="X",'U 2.2'!F7,NA())</f>
        <v>0</v>
      </c>
      <c r="N66" s="225" t="str">
        <f t="shared" si="3"/>
        <v/>
      </c>
      <c r="O66" s="108">
        <f>IF(K66="X",'U 2.2'!E7,NA())</f>
        <v>0</v>
      </c>
      <c r="P66" s="564">
        <f>IF(Q66=R66,NA(),(_xlfn.IFNA(O66,0)+_xlfn.IFNA(O67,0)+_xlfn.IFNA(O68,0)+_xlfn.IFNA(O69,0))/(R66-Q66))</f>
        <v>0</v>
      </c>
      <c r="Q66" s="563">
        <f>COUNTIF(O66:O69,NA())</f>
        <v>1</v>
      </c>
      <c r="R66" s="563">
        <v>4</v>
      </c>
      <c r="S66" s="84">
        <f t="shared" si="0"/>
        <v>0.1</v>
      </c>
      <c r="T66" s="84">
        <f t="shared" si="4"/>
        <v>0.1</v>
      </c>
      <c r="U66" s="562"/>
    </row>
    <row r="67" spans="1:21" x14ac:dyDescent="0.3">
      <c r="A67" s="30"/>
      <c r="B67" s="570"/>
      <c r="C67" s="440"/>
      <c r="D67" s="440"/>
      <c r="E67" s="440"/>
      <c r="F67" s="573"/>
      <c r="G67" s="565"/>
      <c r="H67" s="182">
        <v>2</v>
      </c>
      <c r="I67" s="208" t="str">
        <f>CONCATENATE($F$66,".",H67)</f>
        <v>U 2.2.2</v>
      </c>
      <c r="J67" s="183" t="str">
        <f>'U 2.2'!C8</f>
        <v>Lärm und Erschütterungen</v>
      </c>
      <c r="K67" s="191" t="str">
        <f>'U 2.2'!D8</f>
        <v>X</v>
      </c>
      <c r="L67" s="104">
        <f t="shared" ref="L67:L78" si="16">IF(ISNA(M67),-0.1,IF(M67=0,0.1,M67))</f>
        <v>0.1</v>
      </c>
      <c r="M67" s="109">
        <f>IF(K67="X",'U 2.2'!F8,NA())</f>
        <v>0</v>
      </c>
      <c r="N67" s="223" t="str">
        <f t="shared" ref="N67:N78" si="17">IF(ISNA(M67),2,"")</f>
        <v/>
      </c>
      <c r="O67" s="109">
        <f>IF(K67="X",'U 2.2'!E8,NA())</f>
        <v>0</v>
      </c>
      <c r="P67" s="564"/>
      <c r="Q67" s="563"/>
      <c r="R67" s="563"/>
      <c r="S67" s="84">
        <f t="shared" si="0"/>
        <v>0.1</v>
      </c>
      <c r="T67" s="84">
        <f t="shared" si="4"/>
        <v>0.1</v>
      </c>
      <c r="U67" s="562"/>
    </row>
    <row r="68" spans="1:21" x14ac:dyDescent="0.3">
      <c r="A68" s="30"/>
      <c r="B68" s="570"/>
      <c r="C68" s="440"/>
      <c r="D68" s="440"/>
      <c r="E68" s="440"/>
      <c r="F68" s="573"/>
      <c r="G68" s="565"/>
      <c r="H68" s="182">
        <v>3</v>
      </c>
      <c r="I68" s="208" t="str">
        <f>CONCATENATE($F$66,".",H68)</f>
        <v>U 2.2.3</v>
      </c>
      <c r="J68" s="183" t="str">
        <f>'U 2.2'!C9</f>
        <v>Nichtionisierende Strahlung</v>
      </c>
      <c r="K68" s="191">
        <f>'U 2.2'!D9</f>
        <v>0</v>
      </c>
      <c r="L68" s="104">
        <f t="shared" si="16"/>
        <v>-0.1</v>
      </c>
      <c r="M68" s="109" t="e">
        <f>IF(K68="X",'U 2.2'!F9,NA())</f>
        <v>#N/A</v>
      </c>
      <c r="N68" s="223">
        <f t="shared" si="17"/>
        <v>2</v>
      </c>
      <c r="O68" s="109" t="e">
        <f>IF(K68="X",'U 2.2'!E9,NA())</f>
        <v>#N/A</v>
      </c>
      <c r="P68" s="564"/>
      <c r="Q68" s="563"/>
      <c r="R68" s="563"/>
      <c r="S68" s="84">
        <f t="shared" ref="S68:S78" si="18">IF(ISNA(M68),-0.1,IF(M68=0,0.1,M68))</f>
        <v>-0.1</v>
      </c>
      <c r="T68" s="84">
        <f t="shared" si="4"/>
        <v>-0.1</v>
      </c>
      <c r="U68" s="562"/>
    </row>
    <row r="69" spans="1:21" x14ac:dyDescent="0.3">
      <c r="A69" s="30"/>
      <c r="B69" s="570"/>
      <c r="C69" s="440"/>
      <c r="D69" s="440"/>
      <c r="E69" s="440"/>
      <c r="F69" s="574"/>
      <c r="G69" s="565"/>
      <c r="H69" s="184">
        <v>4</v>
      </c>
      <c r="I69" s="209" t="s">
        <v>322</v>
      </c>
      <c r="J69" s="187" t="str">
        <f>'U 2.2'!C10</f>
        <v>Hitze und Licht</v>
      </c>
      <c r="K69" s="192" t="str">
        <f>'U 2.2'!D10</f>
        <v>X</v>
      </c>
      <c r="L69" s="103">
        <f t="shared" ref="L69" si="19">IF(ISNA(M69),-0.1,IF(M69=0,0.1,M69))</f>
        <v>0.1</v>
      </c>
      <c r="M69" s="110">
        <f>IF(K69="X",'U 2.2'!F10,NA())</f>
        <v>0</v>
      </c>
      <c r="N69" s="224" t="str">
        <f t="shared" si="17"/>
        <v/>
      </c>
      <c r="O69" s="110">
        <f>IF(K69="X",'U 2.2'!E10,NA())</f>
        <v>0</v>
      </c>
      <c r="P69" s="564"/>
      <c r="Q69" s="563"/>
      <c r="R69" s="563"/>
      <c r="S69" s="84">
        <f t="shared" si="18"/>
        <v>0.1</v>
      </c>
      <c r="T69" s="84">
        <f t="shared" ref="T69:T78" si="20">IF(ISNA(O69),-0.1,IF(O69=0,0.1,O69))</f>
        <v>0.1</v>
      </c>
      <c r="U69" s="562"/>
    </row>
    <row r="70" spans="1:21" x14ac:dyDescent="0.3">
      <c r="A70" s="30"/>
      <c r="B70" s="570"/>
      <c r="C70" s="440"/>
      <c r="D70" s="440"/>
      <c r="E70" s="440"/>
      <c r="F70" s="572" t="s">
        <v>58</v>
      </c>
      <c r="G70" s="565" t="s">
        <v>61</v>
      </c>
      <c r="H70" s="182">
        <v>1</v>
      </c>
      <c r="I70" s="208" t="str">
        <f>CONCATENATE($F$70,".",H70)</f>
        <v>U 2.3.1</v>
      </c>
      <c r="J70" s="183" t="str">
        <f>'U 2.3'!C7</f>
        <v>Qualitative/stoffliche Auswirkungen auf Oberflächen- und Grundwasser</v>
      </c>
      <c r="K70" s="191" t="str">
        <f>'U 2.3'!D7</f>
        <v>X</v>
      </c>
      <c r="L70" s="105">
        <f t="shared" si="16"/>
        <v>0.1</v>
      </c>
      <c r="M70" s="109">
        <f>IF(K70="X",'U 2.3'!F7,NA())</f>
        <v>0</v>
      </c>
      <c r="N70" s="223" t="str">
        <f t="shared" si="17"/>
        <v/>
      </c>
      <c r="O70" s="109">
        <f>IF(K70="X",'U 2.3'!E7,NA())</f>
        <v>0</v>
      </c>
      <c r="P70" s="564">
        <f>IF(Q70=R70,NA(),(_xlfn.IFNA(O70,0)+_xlfn.IFNA(O71,0)+_xlfn.IFNA(O72,0))/(R70-Q70))</f>
        <v>0</v>
      </c>
      <c r="Q70" s="563">
        <f>COUNTIF(O70:O72,NA())</f>
        <v>2</v>
      </c>
      <c r="R70" s="563">
        <v>3</v>
      </c>
      <c r="S70" s="84">
        <f t="shared" si="18"/>
        <v>0.1</v>
      </c>
      <c r="T70" s="84">
        <f t="shared" si="20"/>
        <v>0.1</v>
      </c>
      <c r="U70" s="562"/>
    </row>
    <row r="71" spans="1:21" x14ac:dyDescent="0.3">
      <c r="A71" s="30"/>
      <c r="B71" s="570"/>
      <c r="C71" s="440"/>
      <c r="D71" s="440"/>
      <c r="E71" s="440"/>
      <c r="F71" s="573"/>
      <c r="G71" s="565"/>
      <c r="H71" s="182">
        <v>2</v>
      </c>
      <c r="I71" s="208" t="str">
        <f>CONCATENATE($F$70,".",H71)</f>
        <v>U 2.3.2</v>
      </c>
      <c r="J71" s="183" t="str">
        <f>'U 2.3'!C8</f>
        <v>Speichervolumen, Gewässerraum, Durchfluss und Wasserkreislauf</v>
      </c>
      <c r="K71" s="191">
        <f>'U 2.3'!D8</f>
        <v>0</v>
      </c>
      <c r="L71" s="105">
        <f t="shared" si="16"/>
        <v>-0.1</v>
      </c>
      <c r="M71" s="109" t="e">
        <f>IF(K71="X",'U 2.3'!F8,NA())</f>
        <v>#N/A</v>
      </c>
      <c r="N71" s="223">
        <f t="shared" si="17"/>
        <v>2</v>
      </c>
      <c r="O71" s="109" t="e">
        <f>IF(K71="X",'U 2.3'!E8,NA())</f>
        <v>#N/A</v>
      </c>
      <c r="P71" s="564"/>
      <c r="Q71" s="563"/>
      <c r="R71" s="563"/>
      <c r="S71" s="84">
        <f t="shared" si="18"/>
        <v>-0.1</v>
      </c>
      <c r="T71" s="84">
        <f t="shared" si="20"/>
        <v>-0.1</v>
      </c>
      <c r="U71" s="562"/>
    </row>
    <row r="72" spans="1:21" x14ac:dyDescent="0.3">
      <c r="A72" s="30"/>
      <c r="B72" s="570"/>
      <c r="C72" s="440"/>
      <c r="D72" s="440"/>
      <c r="E72" s="440"/>
      <c r="F72" s="574"/>
      <c r="G72" s="565"/>
      <c r="H72" s="184">
        <v>3</v>
      </c>
      <c r="I72" s="209" t="str">
        <f>CONCATENATE($F$70,".",H72)</f>
        <v>U 2.3.3</v>
      </c>
      <c r="J72" s="187" t="str">
        <f>'U 2.3'!C9</f>
        <v>Wasserverbrauch und Wasserbezug</v>
      </c>
      <c r="K72" s="192">
        <f>'U 2.3'!D9</f>
        <v>0</v>
      </c>
      <c r="L72" s="106">
        <f t="shared" si="16"/>
        <v>-0.1</v>
      </c>
      <c r="M72" s="110" t="e">
        <f>IF(K72="X",'U 2.3'!F9,NA())</f>
        <v>#N/A</v>
      </c>
      <c r="N72" s="224">
        <f t="shared" si="17"/>
        <v>2</v>
      </c>
      <c r="O72" s="110" t="e">
        <f>IF(K72="X",'U 2.3'!E9,NA())</f>
        <v>#N/A</v>
      </c>
      <c r="P72" s="564"/>
      <c r="Q72" s="563"/>
      <c r="R72" s="563"/>
      <c r="S72" s="84">
        <f t="shared" si="18"/>
        <v>-0.1</v>
      </c>
      <c r="T72" s="84">
        <f t="shared" si="20"/>
        <v>-0.1</v>
      </c>
      <c r="U72" s="562"/>
    </row>
    <row r="73" spans="1:21" x14ac:dyDescent="0.3">
      <c r="A73" s="30"/>
      <c r="B73" s="570"/>
      <c r="C73" s="440"/>
      <c r="D73" s="440"/>
      <c r="E73" s="440"/>
      <c r="F73" s="575" t="s">
        <v>60</v>
      </c>
      <c r="G73" s="565" t="s">
        <v>62</v>
      </c>
      <c r="H73" s="185">
        <v>1</v>
      </c>
      <c r="I73" s="210" t="str">
        <f>CONCATENATE($F$73,".",H73)</f>
        <v>U 2.4.1</v>
      </c>
      <c r="J73" s="186" t="str">
        <f>'U 2.4'!C7</f>
        <v>Erhalt und Aufwertung von Natur- und Landschaftselementen</v>
      </c>
      <c r="K73" s="196" t="str">
        <f>'U 2.4'!D7</f>
        <v>X</v>
      </c>
      <c r="L73" s="102">
        <f t="shared" si="16"/>
        <v>0.1</v>
      </c>
      <c r="M73" s="108">
        <f>IF(K73="X",'U 2.4'!F7,NA())</f>
        <v>0</v>
      </c>
      <c r="N73" s="225" t="str">
        <f t="shared" si="17"/>
        <v/>
      </c>
      <c r="O73" s="108">
        <f>IF(K73="X",'U 2.4'!E7,NA())</f>
        <v>0</v>
      </c>
      <c r="P73" s="564">
        <f>IF(Q73=R73,NA(),(_xlfn.IFNA(O73,0)+_xlfn.IFNA(O74,0)+_xlfn.IFNA(O75,0))/(R73-Q73))</f>
        <v>0</v>
      </c>
      <c r="Q73" s="563">
        <f>COUNTIF(O73:O75,NA())</f>
        <v>1</v>
      </c>
      <c r="R73" s="563">
        <v>3</v>
      </c>
      <c r="S73" s="84">
        <f t="shared" si="18"/>
        <v>0.1</v>
      </c>
      <c r="T73" s="84">
        <f t="shared" si="20"/>
        <v>0.1</v>
      </c>
      <c r="U73" s="562"/>
    </row>
    <row r="74" spans="1:21" x14ac:dyDescent="0.3">
      <c r="A74" s="30"/>
      <c r="B74" s="570"/>
      <c r="C74" s="440"/>
      <c r="D74" s="440"/>
      <c r="E74" s="440"/>
      <c r="F74" s="576"/>
      <c r="G74" s="565"/>
      <c r="H74" s="182">
        <v>2</v>
      </c>
      <c r="I74" s="208" t="str">
        <f>CONCATENATE($F$73,".",H74)</f>
        <v>U 2.4.2</v>
      </c>
      <c r="J74" s="183" t="str">
        <f>'U 2.4'!C8</f>
        <v>Verbindungskorridore</v>
      </c>
      <c r="K74" s="191">
        <f>'U 2.4'!D8</f>
        <v>0</v>
      </c>
      <c r="L74" s="104">
        <f t="shared" si="16"/>
        <v>-0.1</v>
      </c>
      <c r="M74" s="109" t="e">
        <f>IF(K74="X",'U 2.4'!F8,NA())</f>
        <v>#N/A</v>
      </c>
      <c r="N74" s="223">
        <f t="shared" si="17"/>
        <v>2</v>
      </c>
      <c r="O74" s="109" t="e">
        <f>IF(K74="X",'U 2.4'!E8,NA())</f>
        <v>#N/A</v>
      </c>
      <c r="P74" s="564"/>
      <c r="Q74" s="563"/>
      <c r="R74" s="563"/>
      <c r="S74" s="84">
        <f t="shared" si="18"/>
        <v>-0.1</v>
      </c>
      <c r="T74" s="84">
        <f t="shared" si="20"/>
        <v>-0.1</v>
      </c>
      <c r="U74" s="562"/>
    </row>
    <row r="75" spans="1:21" x14ac:dyDescent="0.3">
      <c r="A75" s="30"/>
      <c r="B75" s="570"/>
      <c r="C75" s="440"/>
      <c r="D75" s="445"/>
      <c r="E75" s="445"/>
      <c r="F75" s="577"/>
      <c r="G75" s="565"/>
      <c r="H75" s="184">
        <v>3</v>
      </c>
      <c r="I75" s="209" t="str">
        <f>CONCATENATE($F$73,".",H75)</f>
        <v>U 2.4.3</v>
      </c>
      <c r="J75" s="187" t="str">
        <f>'U 2.4'!C9</f>
        <v>Invasive Arten und Neophyten</v>
      </c>
      <c r="K75" s="192" t="str">
        <f>'U 2.4'!D9</f>
        <v>X</v>
      </c>
      <c r="L75" s="103">
        <f t="shared" si="16"/>
        <v>0.1</v>
      </c>
      <c r="M75" s="110">
        <f>IF(K75="X",'U 2.4'!F9,NA())</f>
        <v>0</v>
      </c>
      <c r="N75" s="224" t="str">
        <f t="shared" si="17"/>
        <v/>
      </c>
      <c r="O75" s="110">
        <f>IF(K75="X",'U 2.4'!E9,NA())</f>
        <v>0</v>
      </c>
      <c r="P75" s="564"/>
      <c r="Q75" s="563"/>
      <c r="R75" s="563"/>
      <c r="S75" s="84">
        <f t="shared" si="18"/>
        <v>0.1</v>
      </c>
      <c r="T75" s="84">
        <f t="shared" si="20"/>
        <v>0.1</v>
      </c>
      <c r="U75" s="562"/>
    </row>
    <row r="76" spans="1:21" ht="15" customHeight="1" x14ac:dyDescent="0.3">
      <c r="A76" s="30"/>
      <c r="B76" s="570"/>
      <c r="C76" s="440"/>
      <c r="D76" s="421" t="s">
        <v>9</v>
      </c>
      <c r="E76" s="421" t="s">
        <v>17</v>
      </c>
      <c r="F76" s="572" t="s">
        <v>63</v>
      </c>
      <c r="G76" s="565" t="s">
        <v>66</v>
      </c>
      <c r="H76" s="185">
        <v>1</v>
      </c>
      <c r="I76" s="210" t="str">
        <f>CONCATENATE($F$76,".",H76)</f>
        <v>U 3.1.1</v>
      </c>
      <c r="J76" s="186" t="str">
        <f>'U 3.1'!C7</f>
        <v>Risiken durch Naturgefahren</v>
      </c>
      <c r="K76" s="196" t="str">
        <f>'U 3.1'!D7</f>
        <v>X</v>
      </c>
      <c r="L76" s="102">
        <f t="shared" si="16"/>
        <v>0.1</v>
      </c>
      <c r="M76" s="108">
        <f>IF(K76="X",'U 3.1'!F7,NA())</f>
        <v>0</v>
      </c>
      <c r="N76" s="225" t="str">
        <f t="shared" si="17"/>
        <v/>
      </c>
      <c r="O76" s="108">
        <f>IF(K76="X",'U 3.1'!E7,NA())</f>
        <v>0</v>
      </c>
      <c r="P76" s="564">
        <f>IF(Q76=R76,NA(),(_xlfn.IFNA(O76,0)+_xlfn.IFNA(O77,0))/(R76-Q76))</f>
        <v>0</v>
      </c>
      <c r="Q76" s="563">
        <f>COUNTIF(O76:O77,NA())</f>
        <v>1</v>
      </c>
      <c r="R76" s="563">
        <v>2</v>
      </c>
      <c r="S76" s="84">
        <f t="shared" si="18"/>
        <v>0.1</v>
      </c>
      <c r="T76" s="84">
        <f t="shared" si="20"/>
        <v>0.1</v>
      </c>
      <c r="U76" s="562"/>
    </row>
    <row r="77" spans="1:21" ht="15" customHeight="1" x14ac:dyDescent="0.3">
      <c r="A77" s="30"/>
      <c r="B77" s="570"/>
      <c r="C77" s="440"/>
      <c r="D77" s="578"/>
      <c r="E77" s="578"/>
      <c r="F77" s="574"/>
      <c r="G77" s="565"/>
      <c r="H77" s="184">
        <v>2</v>
      </c>
      <c r="I77" s="209" t="str">
        <f>CONCATENATE($F$76,".",H77)</f>
        <v>U 3.1.2</v>
      </c>
      <c r="J77" s="187" t="str">
        <f>'U 3.1'!C8</f>
        <v>Einflüsse des Klimawandels</v>
      </c>
      <c r="K77" s="192">
        <f>'U 3.1'!D8</f>
        <v>0</v>
      </c>
      <c r="L77" s="103">
        <f t="shared" si="16"/>
        <v>-0.1</v>
      </c>
      <c r="M77" s="110" t="e">
        <f>IF(K77="X",'U 3.1'!F8,NA())</f>
        <v>#N/A</v>
      </c>
      <c r="N77" s="224">
        <f t="shared" si="17"/>
        <v>2</v>
      </c>
      <c r="O77" s="110" t="e">
        <f>IF(K77="X",'U 3.1'!E8,NA())</f>
        <v>#N/A</v>
      </c>
      <c r="P77" s="564"/>
      <c r="Q77" s="563"/>
      <c r="R77" s="563"/>
      <c r="S77" s="84">
        <f t="shared" si="18"/>
        <v>-0.1</v>
      </c>
      <c r="T77" s="84">
        <f t="shared" si="20"/>
        <v>-0.1</v>
      </c>
      <c r="U77" s="562"/>
    </row>
    <row r="78" spans="1:21" ht="17.25" thickBot="1" x14ac:dyDescent="0.35">
      <c r="A78" s="30"/>
      <c r="B78" s="571"/>
      <c r="C78" s="441"/>
      <c r="D78" s="423"/>
      <c r="E78" s="423"/>
      <c r="F78" s="206" t="s">
        <v>65</v>
      </c>
      <c r="G78" s="283" t="s">
        <v>67</v>
      </c>
      <c r="H78" s="198">
        <v>1</v>
      </c>
      <c r="I78" s="212" t="str">
        <f>CONCATENATE($F$78,".",H78)</f>
        <v>U 3.2.1</v>
      </c>
      <c r="J78" s="199" t="str">
        <f>'U 3.2'!C7</f>
        <v>Störfälle und Gefahrengüter</v>
      </c>
      <c r="K78" s="200" t="str">
        <f>'U 3.2'!D7</f>
        <v>X</v>
      </c>
      <c r="L78" s="204">
        <f t="shared" si="16"/>
        <v>0.1</v>
      </c>
      <c r="M78" s="205">
        <f>IF(K78="X",'U 3.2'!F7,NA())</f>
        <v>0</v>
      </c>
      <c r="N78" s="227" t="str">
        <f t="shared" si="17"/>
        <v/>
      </c>
      <c r="O78" s="205">
        <f>IF(K78="X",'U 3.2'!E7,NA())</f>
        <v>0</v>
      </c>
      <c r="P78" s="281">
        <f>AVERAGE(O78:O78)</f>
        <v>0</v>
      </c>
      <c r="Q78" s="280">
        <f>COUNTIF(O78,NA())</f>
        <v>0</v>
      </c>
      <c r="R78" s="280">
        <v>1</v>
      </c>
      <c r="S78" s="84">
        <f t="shared" si="18"/>
        <v>0.1</v>
      </c>
      <c r="T78" s="84">
        <f t="shared" si="20"/>
        <v>0.1</v>
      </c>
      <c r="U78" s="562"/>
    </row>
    <row r="79" spans="1:21" x14ac:dyDescent="0.3">
      <c r="H79" s="44"/>
      <c r="I79" s="44"/>
      <c r="J79" s="45"/>
    </row>
  </sheetData>
  <sheetProtection algorithmName="SHA-512" hashValue="Y9pz6/8M2Sv9UwX5qiY9gCyYkp6zdLKhE3Y4dACOEJAM2P/a+GMky2pD+K0yFFExp/WQNAn+9W0X/snsgpF1Kg==" saltValue="T7sTKYT6CdIVv3AABNKD2Q==" spinCount="100000" sheet="1" objects="1" scenarios="1"/>
  <mergeCells count="171">
    <mergeCell ref="P63:P65"/>
    <mergeCell ref="P42:P45"/>
    <mergeCell ref="P46:P47"/>
    <mergeCell ref="P48:P50"/>
    <mergeCell ref="P51:P53"/>
    <mergeCell ref="P54:P55"/>
    <mergeCell ref="F25:F28"/>
    <mergeCell ref="G25:G28"/>
    <mergeCell ref="F17:F19"/>
    <mergeCell ref="G17:G19"/>
    <mergeCell ref="F37:F38"/>
    <mergeCell ref="G37:G38"/>
    <mergeCell ref="G39:G41"/>
    <mergeCell ref="F39:F41"/>
    <mergeCell ref="F42:F45"/>
    <mergeCell ref="G42:G45"/>
    <mergeCell ref="C12:C33"/>
    <mergeCell ref="F29:F31"/>
    <mergeCell ref="P29:P31"/>
    <mergeCell ref="P32:P33"/>
    <mergeCell ref="P34:P36"/>
    <mergeCell ref="P23:P24"/>
    <mergeCell ref="P25:P28"/>
    <mergeCell ref="B2:C3"/>
    <mergeCell ref="D2:E3"/>
    <mergeCell ref="B4:B11"/>
    <mergeCell ref="C4:C11"/>
    <mergeCell ref="D4:D11"/>
    <mergeCell ref="E4:E11"/>
    <mergeCell ref="B12:B33"/>
    <mergeCell ref="D29:D33"/>
    <mergeCell ref="E29:E33"/>
    <mergeCell ref="F32:F33"/>
    <mergeCell ref="F20:F21"/>
    <mergeCell ref="G20:G21"/>
    <mergeCell ref="E12:E19"/>
    <mergeCell ref="C34:C50"/>
    <mergeCell ref="B34:B50"/>
    <mergeCell ref="F48:F50"/>
    <mergeCell ref="G48:G50"/>
    <mergeCell ref="E39:E47"/>
    <mergeCell ref="D39:D47"/>
    <mergeCell ref="E48:E50"/>
    <mergeCell ref="D48:D50"/>
    <mergeCell ref="G46:G47"/>
    <mergeCell ref="F46:F47"/>
    <mergeCell ref="E20:E28"/>
    <mergeCell ref="G34:G36"/>
    <mergeCell ref="F23:F24"/>
    <mergeCell ref="G23:G24"/>
    <mergeCell ref="H2:J3"/>
    <mergeCell ref="D51:D62"/>
    <mergeCell ref="E51:E62"/>
    <mergeCell ref="F51:F53"/>
    <mergeCell ref="F54:F55"/>
    <mergeCell ref="F56:F57"/>
    <mergeCell ref="G51:G53"/>
    <mergeCell ref="G54:G55"/>
    <mergeCell ref="G56:G57"/>
    <mergeCell ref="F2:G3"/>
    <mergeCell ref="G4:G6"/>
    <mergeCell ref="F10:F11"/>
    <mergeCell ref="F4:F6"/>
    <mergeCell ref="F7:F9"/>
    <mergeCell ref="G7:G9"/>
    <mergeCell ref="G10:G11"/>
    <mergeCell ref="G29:G31"/>
    <mergeCell ref="G32:G33"/>
    <mergeCell ref="D20:D28"/>
    <mergeCell ref="G12:G13"/>
    <mergeCell ref="F12:F13"/>
    <mergeCell ref="F14:F16"/>
    <mergeCell ref="G14:G16"/>
    <mergeCell ref="D12:D19"/>
    <mergeCell ref="G66:G69"/>
    <mergeCell ref="P66:P69"/>
    <mergeCell ref="G76:G77"/>
    <mergeCell ref="E34:E38"/>
    <mergeCell ref="D34:D38"/>
    <mergeCell ref="B51:B78"/>
    <mergeCell ref="G70:G72"/>
    <mergeCell ref="F70:F72"/>
    <mergeCell ref="G73:G75"/>
    <mergeCell ref="F73:F75"/>
    <mergeCell ref="G58:G59"/>
    <mergeCell ref="F58:F59"/>
    <mergeCell ref="F60:F62"/>
    <mergeCell ref="G60:G62"/>
    <mergeCell ref="G63:G65"/>
    <mergeCell ref="F63:F65"/>
    <mergeCell ref="C51:C78"/>
    <mergeCell ref="E76:E78"/>
    <mergeCell ref="E63:E75"/>
    <mergeCell ref="D63:D75"/>
    <mergeCell ref="F76:F77"/>
    <mergeCell ref="D76:D78"/>
    <mergeCell ref="F34:F36"/>
    <mergeCell ref="F66:F69"/>
    <mergeCell ref="P10:P11"/>
    <mergeCell ref="P12:P13"/>
    <mergeCell ref="P14:P16"/>
    <mergeCell ref="Q73:Q75"/>
    <mergeCell ref="Q76:Q77"/>
    <mergeCell ref="Q4:Q6"/>
    <mergeCell ref="Q7:Q9"/>
    <mergeCell ref="Q10:Q11"/>
    <mergeCell ref="Q12:Q13"/>
    <mergeCell ref="Q14:Q16"/>
    <mergeCell ref="Q17:Q19"/>
    <mergeCell ref="Q20:Q21"/>
    <mergeCell ref="P4:P6"/>
    <mergeCell ref="P7:P9"/>
    <mergeCell ref="P17:P19"/>
    <mergeCell ref="P20:P21"/>
    <mergeCell ref="P37:P38"/>
    <mergeCell ref="P39:P41"/>
    <mergeCell ref="P70:P72"/>
    <mergeCell ref="P73:P75"/>
    <mergeCell ref="P76:P77"/>
    <mergeCell ref="P56:P57"/>
    <mergeCell ref="P58:P59"/>
    <mergeCell ref="P60:P62"/>
    <mergeCell ref="Q54:Q55"/>
    <mergeCell ref="Q56:Q57"/>
    <mergeCell ref="Q58:Q59"/>
    <mergeCell ref="Q60:Q62"/>
    <mergeCell ref="Q63:Q65"/>
    <mergeCell ref="Q66:Q69"/>
    <mergeCell ref="Q70:Q72"/>
    <mergeCell ref="Q23:Q24"/>
    <mergeCell ref="Q25:Q28"/>
    <mergeCell ref="Q29:Q31"/>
    <mergeCell ref="Q32:Q33"/>
    <mergeCell ref="Q34:Q36"/>
    <mergeCell ref="Q37:Q38"/>
    <mergeCell ref="Q39:Q41"/>
    <mergeCell ref="Q42:Q45"/>
    <mergeCell ref="Q46:Q47"/>
    <mergeCell ref="R10:R11"/>
    <mergeCell ref="R12:R13"/>
    <mergeCell ref="R14:R16"/>
    <mergeCell ref="R17:R19"/>
    <mergeCell ref="R20:R21"/>
    <mergeCell ref="R23:R24"/>
    <mergeCell ref="R25:R28"/>
    <mergeCell ref="Q48:Q50"/>
    <mergeCell ref="Q51:Q53"/>
    <mergeCell ref="U4:U11"/>
    <mergeCell ref="U12:U33"/>
    <mergeCell ref="U34:U50"/>
    <mergeCell ref="U51:U78"/>
    <mergeCell ref="R54:R55"/>
    <mergeCell ref="R56:R57"/>
    <mergeCell ref="R58:R59"/>
    <mergeCell ref="R60:R62"/>
    <mergeCell ref="R63:R65"/>
    <mergeCell ref="R66:R69"/>
    <mergeCell ref="R70:R72"/>
    <mergeCell ref="R73:R75"/>
    <mergeCell ref="R76:R77"/>
    <mergeCell ref="R29:R31"/>
    <mergeCell ref="R32:R33"/>
    <mergeCell ref="R34:R36"/>
    <mergeCell ref="R37:R38"/>
    <mergeCell ref="R39:R41"/>
    <mergeCell ref="R42:R45"/>
    <mergeCell ref="R46:R47"/>
    <mergeCell ref="R48:R50"/>
    <mergeCell ref="R51:R53"/>
    <mergeCell ref="R4:R6"/>
    <mergeCell ref="R7:R9"/>
  </mergeCells>
  <conditionalFormatting sqref="O4:O78 M4:M78">
    <cfRule type="colorScale" priority="1">
      <colorScale>
        <cfvo type="num" val="0"/>
        <cfvo type="num" val="1"/>
        <cfvo type="num" val="2"/>
        <color rgb="FFF8696B"/>
        <color rgb="FFFFEB84"/>
        <color rgb="FF63BE7B"/>
      </colorScale>
    </cfRule>
  </conditionalFormatting>
  <dataValidations disablePrompts="1" count="1">
    <dataValidation errorStyle="warning" operator="equal" allowBlank="1" showInputMessage="1" showErrorMessage="1" errorTitle="Fehler" error="Nur der Buchstaben X (Grossbuchstaben) kann verwendet werden um die Zelle zu markieren." sqref="E29:E33 E20 F29:G29 F32:G32 F20:G25" xr:uid="{00000000-0002-0000-2300-000000000000}"/>
  </dataValidations>
  <printOptions horizontalCentered="1" verticalCentered="1"/>
  <pageMargins left="0.70866141732283472" right="0.70866141732283472" top="1.5748031496062993" bottom="0.74803149606299213" header="0.31496062992125984" footer="0.31496062992125984"/>
  <pageSetup paperSize="8" scale="99" orientation="landscape" r:id="rId1"/>
  <headerFooter>
    <oddHeader>&amp;L&amp;"Arial Narrow,Normal"&amp;9Bewertungstool V1.0&amp;C&amp;"Arial Narrow,Normal"&amp;9
&amp;10Indikatorenliste für Grafik&amp;R&amp;"Arial Narrow,Normal"&amp;G</oddHeader>
    <oddFooter>&amp;L&amp;"Arial Narrow,Normal"&amp;8&amp;F&amp;C&amp;"Arial Narrow,Normal"&amp;8&amp;P/&amp;N&amp;R&amp;"Arial Narrow,Normal"&amp;8&amp;D</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euil5">
    <tabColor theme="0" tint="-0.34998626667073579"/>
  </sheetPr>
  <dimension ref="A1:Q13"/>
  <sheetViews>
    <sheetView zoomScaleNormal="100" workbookViewId="0"/>
  </sheetViews>
  <sheetFormatPr baseColWidth="10" defaultColWidth="11.42578125" defaultRowHeight="16.5" x14ac:dyDescent="0.3"/>
  <cols>
    <col min="1" max="2" width="2.42578125" style="27" customWidth="1"/>
    <col min="3" max="3" width="21.28515625" style="27" customWidth="1"/>
    <col min="4" max="4" width="8.28515625" style="27" customWidth="1"/>
    <col min="5" max="6" width="7.42578125" style="27" customWidth="1"/>
    <col min="7" max="9" width="5.7109375" style="27" customWidth="1"/>
    <col min="10" max="10" width="15.140625" style="25" customWidth="1"/>
    <col min="11" max="11" width="4.28515625" style="25" customWidth="1"/>
    <col min="12" max="12" width="35.28515625" style="25" customWidth="1"/>
    <col min="13" max="13" width="25.42578125" style="25" customWidth="1"/>
    <col min="14" max="14" width="11.140625" style="26" customWidth="1"/>
    <col min="15" max="15" width="6.140625" style="26" customWidth="1"/>
    <col min="16" max="16" width="14.7109375" style="26" customWidth="1"/>
    <col min="17" max="17" width="14.7109375" style="25" customWidth="1"/>
    <col min="18" max="16384" width="11.42578125" style="25"/>
  </cols>
  <sheetData>
    <row r="1" spans="1:17" x14ac:dyDescent="0.3">
      <c r="A1" s="10"/>
      <c r="B1" s="10"/>
      <c r="C1" s="10"/>
      <c r="D1" s="10"/>
      <c r="E1" s="10"/>
      <c r="F1" s="10"/>
      <c r="G1" s="3"/>
      <c r="H1" s="3"/>
      <c r="I1" s="3"/>
      <c r="J1" s="4"/>
      <c r="N1" s="75" t="s">
        <v>89</v>
      </c>
    </row>
    <row r="2" spans="1:17" ht="18" customHeight="1" x14ac:dyDescent="0.3">
      <c r="A2" s="497" t="s">
        <v>24</v>
      </c>
      <c r="B2" s="498"/>
      <c r="C2" s="498"/>
      <c r="D2" s="498"/>
      <c r="E2" s="498"/>
      <c r="F2" s="498"/>
      <c r="G2" s="498"/>
      <c r="H2" s="498"/>
      <c r="I2" s="498"/>
      <c r="J2" s="498"/>
      <c r="K2" s="495" t="s">
        <v>22</v>
      </c>
      <c r="L2" s="496"/>
      <c r="N2" s="72" t="s">
        <v>143</v>
      </c>
      <c r="O2" s="254">
        <v>2</v>
      </c>
    </row>
    <row r="3" spans="1:17" x14ac:dyDescent="0.3">
      <c r="A3" s="6"/>
      <c r="B3" s="7"/>
      <c r="C3" s="7"/>
      <c r="D3" s="7"/>
      <c r="E3" s="7"/>
      <c r="F3" s="7"/>
      <c r="G3" s="8"/>
      <c r="H3" s="8"/>
      <c r="I3" s="8"/>
      <c r="J3" s="9"/>
      <c r="N3" s="73" t="s">
        <v>144</v>
      </c>
      <c r="O3" s="255">
        <v>1</v>
      </c>
    </row>
    <row r="4" spans="1:17" ht="15" customHeight="1" x14ac:dyDescent="0.3">
      <c r="A4" s="10"/>
      <c r="B4" s="7"/>
      <c r="C4" s="489" t="s">
        <v>136</v>
      </c>
      <c r="D4" s="490"/>
      <c r="E4" s="491"/>
      <c r="F4" s="491"/>
      <c r="G4" s="490"/>
      <c r="H4" s="491"/>
      <c r="I4" s="491"/>
      <c r="J4" s="490"/>
      <c r="K4" s="490"/>
      <c r="L4" s="492"/>
      <c r="N4" s="74" t="s">
        <v>145</v>
      </c>
      <c r="O4" s="256">
        <v>0</v>
      </c>
    </row>
    <row r="5" spans="1:17" ht="17.25" thickBot="1" x14ac:dyDescent="0.35">
      <c r="A5" s="10"/>
      <c r="B5" s="7"/>
      <c r="C5" s="7"/>
      <c r="D5" s="7"/>
      <c r="E5" s="7"/>
      <c r="F5" s="7"/>
      <c r="G5" s="8"/>
      <c r="H5" s="8"/>
      <c r="I5" s="8"/>
      <c r="J5" s="11"/>
    </row>
    <row r="6" spans="1:17" ht="24.75" customHeight="1" x14ac:dyDescent="0.3">
      <c r="A6" s="10"/>
      <c r="B6" s="12"/>
      <c r="C6" s="277" t="s">
        <v>122</v>
      </c>
      <c r="D6" s="93" t="s">
        <v>74</v>
      </c>
      <c r="E6" s="94" t="s">
        <v>290</v>
      </c>
      <c r="F6" s="88" t="s">
        <v>87</v>
      </c>
      <c r="G6" s="493" t="s">
        <v>86</v>
      </c>
      <c r="H6" s="491"/>
      <c r="I6" s="491"/>
      <c r="J6" s="491"/>
      <c r="K6" s="491"/>
      <c r="L6" s="494"/>
      <c r="M6" s="13" t="s">
        <v>207</v>
      </c>
      <c r="N6" s="484" t="s">
        <v>206</v>
      </c>
      <c r="O6" s="484"/>
      <c r="P6" s="484"/>
      <c r="Q6" s="484"/>
    </row>
    <row r="7" spans="1:17" ht="30" customHeight="1" x14ac:dyDescent="0.3">
      <c r="A7" s="10"/>
      <c r="B7" s="12">
        <v>1</v>
      </c>
      <c r="C7" s="89" t="s">
        <v>151</v>
      </c>
      <c r="D7" s="296" t="s">
        <v>288</v>
      </c>
      <c r="E7" s="297"/>
      <c r="F7" s="298"/>
      <c r="G7" s="486"/>
      <c r="H7" s="487"/>
      <c r="I7" s="487"/>
      <c r="J7" s="487"/>
      <c r="K7" s="487"/>
      <c r="L7" s="488"/>
      <c r="M7" s="21"/>
      <c r="N7" s="485"/>
      <c r="O7" s="485"/>
      <c r="P7" s="485"/>
      <c r="Q7" s="485"/>
    </row>
    <row r="8" spans="1:17" ht="30" customHeight="1" x14ac:dyDescent="0.3">
      <c r="A8" s="10"/>
      <c r="B8" s="12">
        <v>2</v>
      </c>
      <c r="C8" s="90" t="s">
        <v>204</v>
      </c>
      <c r="D8" s="296" t="s">
        <v>288</v>
      </c>
      <c r="E8" s="297"/>
      <c r="F8" s="298"/>
      <c r="G8" s="486"/>
      <c r="H8" s="487"/>
      <c r="I8" s="487"/>
      <c r="J8" s="487"/>
      <c r="K8" s="487"/>
      <c r="L8" s="488"/>
      <c r="M8" s="21"/>
      <c r="N8" s="485"/>
      <c r="O8" s="485"/>
      <c r="P8" s="485"/>
      <c r="Q8" s="485"/>
    </row>
    <row r="9" spans="1:17" ht="30" customHeight="1" thickBot="1" x14ac:dyDescent="0.35">
      <c r="A9" s="10"/>
      <c r="B9" s="12">
        <v>3</v>
      </c>
      <c r="C9" s="91" t="s">
        <v>152</v>
      </c>
      <c r="D9" s="299" t="s">
        <v>288</v>
      </c>
      <c r="E9" s="300"/>
      <c r="F9" s="298"/>
      <c r="G9" s="486"/>
      <c r="H9" s="487"/>
      <c r="I9" s="487"/>
      <c r="J9" s="487"/>
      <c r="K9" s="487"/>
      <c r="L9" s="488"/>
      <c r="M9" s="21"/>
      <c r="N9" s="485"/>
      <c r="O9" s="485"/>
      <c r="P9" s="485"/>
      <c r="Q9" s="485"/>
    </row>
    <row r="10" spans="1:17" x14ac:dyDescent="0.3">
      <c r="B10" s="12"/>
      <c r="C10" s="362" t="s">
        <v>0</v>
      </c>
      <c r="D10" s="92"/>
      <c r="E10" s="92"/>
      <c r="F10" s="71">
        <f>IF(OR(D7="X",D7="x"),F7,0)+IF(OR(D8="X",D8="x"),F8,0)+IF(OR(D9="X",D9="x"),F9,0)</f>
        <v>0</v>
      </c>
      <c r="G10" s="363" t="s">
        <v>88</v>
      </c>
      <c r="H10" s="71">
        <f>2*(COUNTIF(D7:D9,"X"))</f>
        <v>6</v>
      </c>
      <c r="I10" s="364" t="s">
        <v>92</v>
      </c>
      <c r="J10" s="365" t="s">
        <v>91</v>
      </c>
      <c r="K10" s="366">
        <f xml:space="preserve"> 2*ROWS(F7:F9)</f>
        <v>6</v>
      </c>
      <c r="L10" s="367" t="s">
        <v>93</v>
      </c>
    </row>
    <row r="11" spans="1:17" x14ac:dyDescent="0.3">
      <c r="B11" s="12"/>
    </row>
    <row r="13" spans="1:17" x14ac:dyDescent="0.3">
      <c r="F13" s="76"/>
      <c r="H13" s="76"/>
      <c r="I13" s="76"/>
    </row>
  </sheetData>
  <sheetProtection algorithmName="SHA-512" hashValue="HQ7cMn72XUCEOK+LDaU/IJMmN+cF6DJML8fYW8zOBR7DJT9BU/I/1kmbXRTkdD76BqT2KiSDge2WuFuYPz5T/Q==" saltValue="PTbDT7PXgEISV2npsVIAPA==" spinCount="100000" sheet="1" objects="1" scenarios="1" formatColumns="0" formatRows="0"/>
  <dataConsolidate/>
  <mergeCells count="11">
    <mergeCell ref="C4:L4"/>
    <mergeCell ref="G6:L6"/>
    <mergeCell ref="G7:L7"/>
    <mergeCell ref="K2:L2"/>
    <mergeCell ref="A2:J2"/>
    <mergeCell ref="N6:Q6"/>
    <mergeCell ref="N7:Q7"/>
    <mergeCell ref="N8:Q8"/>
    <mergeCell ref="N9:Q9"/>
    <mergeCell ref="G8:L8"/>
    <mergeCell ref="G9:L9"/>
  </mergeCells>
  <conditionalFormatting sqref="E7:F9">
    <cfRule type="colorScale" priority="1">
      <colorScale>
        <cfvo type="num" val="$O$4"/>
        <cfvo type="num" val="$O$3"/>
        <cfvo type="num" val="$O$2"/>
        <color rgb="FFF8696B"/>
        <color rgb="FFFFEB84"/>
        <color rgb="FF63BE7B"/>
      </colorScale>
    </cfRule>
  </conditionalFormatting>
  <dataValidations disablePrompts="1" count="2">
    <dataValidation type="list" allowBlank="1" showInputMessage="1" showErrorMessage="1" sqref="E7:F9" xr:uid="{6A6E7034-0320-491F-9DA0-C4D9B794A142}">
      <formula1>$O$2:$O$4</formula1>
    </dataValidation>
    <dataValidation type="list" allowBlank="1" showInputMessage="1" showErrorMessage="1" sqref="D7:D9" xr:uid="{203A9B18-5B40-4CBA-AC96-C3CF78874394}">
      <formula1>"X"</formula1>
    </dataValidation>
  </dataValidations>
  <printOptions horizontalCentered="1" verticalCentered="1"/>
  <pageMargins left="0.70866141732283472" right="0.70866141732283472" top="1.5748031496062993" bottom="0.74803149606299213" header="0.31496062992125984" footer="0.31496062992125984"/>
  <pageSetup paperSize="8" scale="64" orientation="landscape" horizontalDpi="300" verticalDpi="300" r:id="rId1"/>
  <headerFooter>
    <oddHeader>&amp;L&amp;"Arial Narrow,Normal"&amp;9Bewertungstool V1.0&amp;R&amp;"Arial Narrow,Normal"&amp;G</oddHeader>
    <oddFooter>&amp;L&amp;"Arial Narrow,Normal"&amp;8&amp;F&amp;C&amp;"Arial Narrow,Normal"&amp;8&amp;P/&amp;N&amp;R&amp;"Arial Narrow,Normal"&amp;8&amp;D</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BF28AE-C69F-4603-9A0E-11FF2C4D376C}">
  <sheetPr>
    <tabColor theme="0" tint="-0.34998626667073579"/>
  </sheetPr>
  <dimension ref="A1:Q13"/>
  <sheetViews>
    <sheetView zoomScaleNormal="100" workbookViewId="0"/>
  </sheetViews>
  <sheetFormatPr baseColWidth="10" defaultColWidth="11.42578125" defaultRowHeight="16.5" x14ac:dyDescent="0.3"/>
  <cols>
    <col min="1" max="2" width="2.42578125" style="27" customWidth="1"/>
    <col min="3" max="3" width="21.28515625" style="27" customWidth="1"/>
    <col min="4" max="4" width="8.28515625" style="27" customWidth="1"/>
    <col min="5" max="6" width="7.42578125" style="27" customWidth="1"/>
    <col min="7" max="9" width="5.7109375" style="27" customWidth="1"/>
    <col min="10" max="10" width="15.140625" style="25" customWidth="1"/>
    <col min="11" max="11" width="4.28515625" style="25" customWidth="1"/>
    <col min="12" max="12" width="35.28515625" style="25" customWidth="1"/>
    <col min="13" max="13" width="25.42578125" style="25" customWidth="1"/>
    <col min="14" max="14" width="11.140625" style="26" customWidth="1"/>
    <col min="15" max="15" width="6.140625" style="26" customWidth="1"/>
    <col min="16" max="16" width="14.7109375" style="26" customWidth="1"/>
    <col min="17" max="17" width="14.7109375" style="25" customWidth="1"/>
    <col min="18" max="16384" width="11.42578125" style="25"/>
  </cols>
  <sheetData>
    <row r="1" spans="1:17" x14ac:dyDescent="0.3">
      <c r="A1" s="10"/>
      <c r="B1" s="10"/>
      <c r="C1" s="10"/>
      <c r="D1" s="10"/>
      <c r="E1" s="10"/>
      <c r="F1" s="10"/>
      <c r="G1" s="3"/>
      <c r="H1" s="3"/>
      <c r="I1" s="3"/>
      <c r="J1" s="4"/>
      <c r="N1" s="75" t="s">
        <v>89</v>
      </c>
    </row>
    <row r="2" spans="1:17" ht="18" customHeight="1" x14ac:dyDescent="0.3">
      <c r="A2" s="497" t="s">
        <v>132</v>
      </c>
      <c r="B2" s="498"/>
      <c r="C2" s="498"/>
      <c r="D2" s="498"/>
      <c r="E2" s="498"/>
      <c r="F2" s="498"/>
      <c r="G2" s="498"/>
      <c r="H2" s="498"/>
      <c r="I2" s="498"/>
      <c r="J2" s="498"/>
      <c r="K2" s="495" t="s">
        <v>23</v>
      </c>
      <c r="L2" s="496"/>
      <c r="N2" s="72" t="s">
        <v>143</v>
      </c>
      <c r="O2" s="254">
        <v>2</v>
      </c>
    </row>
    <row r="3" spans="1:17" x14ac:dyDescent="0.3">
      <c r="A3" s="6"/>
      <c r="B3" s="7"/>
      <c r="C3" s="7"/>
      <c r="D3" s="7"/>
      <c r="E3" s="7"/>
      <c r="F3" s="7"/>
      <c r="G3" s="8"/>
      <c r="H3" s="8"/>
      <c r="I3" s="8"/>
      <c r="J3" s="9"/>
      <c r="N3" s="73" t="s">
        <v>144</v>
      </c>
      <c r="O3" s="255">
        <v>1</v>
      </c>
    </row>
    <row r="4" spans="1:17" ht="15" customHeight="1" x14ac:dyDescent="0.3">
      <c r="A4" s="10"/>
      <c r="B4" s="7"/>
      <c r="C4" s="489" t="s">
        <v>208</v>
      </c>
      <c r="D4" s="490"/>
      <c r="E4" s="491"/>
      <c r="F4" s="491"/>
      <c r="G4" s="490"/>
      <c r="H4" s="491"/>
      <c r="I4" s="491"/>
      <c r="J4" s="490"/>
      <c r="K4" s="490"/>
      <c r="L4" s="492"/>
      <c r="N4" s="74" t="s">
        <v>145</v>
      </c>
      <c r="O4" s="256">
        <v>0</v>
      </c>
    </row>
    <row r="5" spans="1:17" ht="17.25" thickBot="1" x14ac:dyDescent="0.35">
      <c r="A5" s="10"/>
      <c r="B5" s="7"/>
      <c r="C5" s="7"/>
      <c r="D5" s="7"/>
      <c r="E5" s="7"/>
      <c r="F5" s="7"/>
      <c r="G5" s="8"/>
      <c r="H5" s="8"/>
      <c r="I5" s="8"/>
      <c r="J5" s="11"/>
    </row>
    <row r="6" spans="1:17" ht="24.75" customHeight="1" x14ac:dyDescent="0.3">
      <c r="A6" s="10"/>
      <c r="B6" s="12"/>
      <c r="C6" s="13" t="s">
        <v>122</v>
      </c>
      <c r="D6" s="93" t="s">
        <v>74</v>
      </c>
      <c r="E6" s="94" t="s">
        <v>290</v>
      </c>
      <c r="F6" s="369" t="s">
        <v>87</v>
      </c>
      <c r="G6" s="493" t="s">
        <v>86</v>
      </c>
      <c r="H6" s="491"/>
      <c r="I6" s="491"/>
      <c r="J6" s="491"/>
      <c r="K6" s="491"/>
      <c r="L6" s="494"/>
      <c r="M6" s="13" t="s">
        <v>207</v>
      </c>
      <c r="N6" s="484" t="s">
        <v>206</v>
      </c>
      <c r="O6" s="484"/>
      <c r="P6" s="484"/>
      <c r="Q6" s="484"/>
    </row>
    <row r="7" spans="1:17" ht="30" customHeight="1" x14ac:dyDescent="0.3">
      <c r="A7" s="10"/>
      <c r="B7" s="12">
        <v>1</v>
      </c>
      <c r="C7" s="67" t="s">
        <v>302</v>
      </c>
      <c r="D7" s="296" t="s">
        <v>288</v>
      </c>
      <c r="E7" s="297"/>
      <c r="F7" s="301"/>
      <c r="G7" s="486"/>
      <c r="H7" s="487"/>
      <c r="I7" s="487"/>
      <c r="J7" s="487"/>
      <c r="K7" s="487"/>
      <c r="L7" s="488"/>
      <c r="M7" s="21"/>
      <c r="N7" s="485"/>
      <c r="O7" s="485"/>
      <c r="P7" s="485"/>
      <c r="Q7" s="485"/>
    </row>
    <row r="8" spans="1:17" ht="30" customHeight="1" x14ac:dyDescent="0.3">
      <c r="A8" s="10"/>
      <c r="B8" s="12">
        <v>2</v>
      </c>
      <c r="C8" s="67" t="s">
        <v>303</v>
      </c>
      <c r="D8" s="296" t="s">
        <v>288</v>
      </c>
      <c r="E8" s="297"/>
      <c r="F8" s="301"/>
      <c r="G8" s="486"/>
      <c r="H8" s="487"/>
      <c r="I8" s="487"/>
      <c r="J8" s="487"/>
      <c r="K8" s="487"/>
      <c r="L8" s="488"/>
      <c r="M8" s="21"/>
      <c r="N8" s="485"/>
      <c r="O8" s="485"/>
      <c r="P8" s="485"/>
      <c r="Q8" s="485"/>
    </row>
    <row r="9" spans="1:17" ht="30" customHeight="1" thickBot="1" x14ac:dyDescent="0.35">
      <c r="A9" s="10"/>
      <c r="B9" s="12">
        <v>3</v>
      </c>
      <c r="C9" s="67" t="s">
        <v>150</v>
      </c>
      <c r="D9" s="299" t="s">
        <v>288</v>
      </c>
      <c r="E9" s="300"/>
      <c r="F9" s="301"/>
      <c r="G9" s="486"/>
      <c r="H9" s="487"/>
      <c r="I9" s="487"/>
      <c r="J9" s="487"/>
      <c r="K9" s="487"/>
      <c r="L9" s="488"/>
      <c r="M9" s="21"/>
      <c r="N9" s="485"/>
      <c r="O9" s="485"/>
      <c r="P9" s="485"/>
      <c r="Q9" s="485"/>
    </row>
    <row r="10" spans="1:17" x14ac:dyDescent="0.3">
      <c r="B10" s="12"/>
      <c r="C10" s="15" t="s">
        <v>0</v>
      </c>
      <c r="D10" s="2"/>
      <c r="E10" s="71"/>
      <c r="F10" s="71">
        <f>IF(OR(D7="X",D7="x"),F7,0)+IF(OR(D8="X",D8="x"),F8,0)+IF(OR(D9="X",D9="x"),F9,0)</f>
        <v>0</v>
      </c>
      <c r="G10" s="368" t="s">
        <v>88</v>
      </c>
      <c r="H10" s="2">
        <f>2*(COUNTIF(D7:D9,"X"))</f>
        <v>6</v>
      </c>
      <c r="I10" s="16" t="s">
        <v>92</v>
      </c>
      <c r="J10" s="17" t="s">
        <v>91</v>
      </c>
      <c r="K10" s="18">
        <f xml:space="preserve"> 2*ROWS(F7:F9)</f>
        <v>6</v>
      </c>
      <c r="L10" s="19" t="s">
        <v>93</v>
      </c>
    </row>
    <row r="11" spans="1:17" x14ac:dyDescent="0.3">
      <c r="B11" s="12"/>
    </row>
    <row r="13" spans="1:17" x14ac:dyDescent="0.3">
      <c r="F13" s="76"/>
      <c r="H13" s="76"/>
      <c r="I13" s="76"/>
    </row>
  </sheetData>
  <sheetProtection algorithmName="SHA-512" hashValue="w3YG/m796x0jenHd4YyJQ4SSSeSaseIcs3D2Lfgj4OxbtIC4GETtLEK73+0s2A8Zxmi5+24T3W02lLXorMGpSQ==" saltValue="9vDhbUJQWHpkH3xjlIdeYA==" spinCount="100000" sheet="1" objects="1" scenarios="1" formatColumns="0" formatRows="0"/>
  <dataConsolidate/>
  <mergeCells count="11">
    <mergeCell ref="G8:L8"/>
    <mergeCell ref="N8:Q8"/>
    <mergeCell ref="G9:L9"/>
    <mergeCell ref="N9:Q9"/>
    <mergeCell ref="A2:J2"/>
    <mergeCell ref="K2:L2"/>
    <mergeCell ref="C4:L4"/>
    <mergeCell ref="G6:L6"/>
    <mergeCell ref="N6:Q6"/>
    <mergeCell ref="G7:L7"/>
    <mergeCell ref="N7:Q7"/>
  </mergeCells>
  <conditionalFormatting sqref="E7:F9">
    <cfRule type="colorScale" priority="1">
      <colorScale>
        <cfvo type="num" val="$O$4"/>
        <cfvo type="num" val="$O$3"/>
        <cfvo type="num" val="$O$2"/>
        <color rgb="FFF8696B"/>
        <color rgb="FFFFEB84"/>
        <color rgb="FF63BE7B"/>
      </colorScale>
    </cfRule>
  </conditionalFormatting>
  <dataValidations disablePrompts="1" count="2">
    <dataValidation type="list" allowBlank="1" showInputMessage="1" showErrorMessage="1" sqref="E7:F9" xr:uid="{D0068F59-BD9B-4A06-AB0E-58C038CD03A5}">
      <formula1>$O$2:$O$4</formula1>
    </dataValidation>
    <dataValidation type="list" allowBlank="1" showInputMessage="1" showErrorMessage="1" sqref="D7:D9" xr:uid="{175805A0-17C5-4FC8-B5E5-E4B818EFE82F}">
      <formula1>"X"</formula1>
    </dataValidation>
  </dataValidations>
  <printOptions horizontalCentered="1" verticalCentered="1"/>
  <pageMargins left="0.70866141732283472" right="0.70866141732283472" top="1.5748031496062993" bottom="0.74803149606299213" header="0.31496062992125984" footer="0.31496062992125984"/>
  <pageSetup paperSize="8" scale="99" orientation="landscape" horizontalDpi="300" verticalDpi="300" r:id="rId1"/>
  <headerFooter>
    <oddHeader>&amp;L&amp;"Arial Narrow,Normal"&amp;9Bewertungstool V1.0&amp;R&amp;"Arial Narrow,Normal"&amp;G</oddHeader>
    <oddFooter>&amp;L&amp;"Arial Narrow,Normal"&amp;8&amp;F&amp;C&amp;"Arial Narrow,Normal"&amp;8&amp;P/&amp;N&amp;R&amp;"Arial Narrow,Normal"&amp;8&amp;D</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D3A151-0830-4879-88F2-D660DDBFFA41}">
  <sheetPr>
    <tabColor theme="0" tint="-0.34998626667073579"/>
  </sheetPr>
  <dimension ref="A1:Q12"/>
  <sheetViews>
    <sheetView zoomScaleNormal="100" workbookViewId="0"/>
  </sheetViews>
  <sheetFormatPr baseColWidth="10" defaultColWidth="11.42578125" defaultRowHeight="16.5" x14ac:dyDescent="0.3"/>
  <cols>
    <col min="1" max="2" width="2.42578125" style="27" customWidth="1"/>
    <col min="3" max="3" width="21.28515625" style="27" customWidth="1"/>
    <col min="4" max="4" width="8.28515625" style="27" customWidth="1"/>
    <col min="5" max="6" width="7.42578125" style="27" customWidth="1"/>
    <col min="7" max="9" width="5.7109375" style="27" customWidth="1"/>
    <col min="10" max="10" width="15.140625" style="25" customWidth="1"/>
    <col min="11" max="11" width="4.28515625" style="25" customWidth="1"/>
    <col min="12" max="12" width="35.28515625" style="25" customWidth="1"/>
    <col min="13" max="13" width="25.42578125" style="25" customWidth="1"/>
    <col min="14" max="14" width="11.140625" style="26" customWidth="1"/>
    <col min="15" max="15" width="6.140625" style="26" customWidth="1"/>
    <col min="16" max="16" width="14.7109375" style="26" customWidth="1"/>
    <col min="17" max="17" width="14.7109375" style="25" customWidth="1"/>
    <col min="18" max="16384" width="11.42578125" style="25"/>
  </cols>
  <sheetData>
    <row r="1" spans="1:17" x14ac:dyDescent="0.3">
      <c r="A1" s="10"/>
      <c r="B1" s="10"/>
      <c r="C1" s="10"/>
      <c r="D1" s="10"/>
      <c r="E1" s="10"/>
      <c r="F1" s="10"/>
      <c r="G1" s="3"/>
      <c r="H1" s="3"/>
      <c r="I1" s="3"/>
      <c r="J1" s="4"/>
      <c r="N1" s="75" t="s">
        <v>89</v>
      </c>
    </row>
    <row r="2" spans="1:17" ht="18" customHeight="1" x14ac:dyDescent="0.3">
      <c r="A2" s="497" t="s">
        <v>94</v>
      </c>
      <c r="B2" s="498"/>
      <c r="C2" s="498"/>
      <c r="D2" s="498"/>
      <c r="E2" s="498"/>
      <c r="F2" s="498"/>
      <c r="G2" s="498"/>
      <c r="H2" s="498"/>
      <c r="I2" s="498"/>
      <c r="J2" s="498"/>
      <c r="K2" s="495" t="s">
        <v>70</v>
      </c>
      <c r="L2" s="496"/>
      <c r="N2" s="72" t="s">
        <v>143</v>
      </c>
      <c r="O2" s="254">
        <v>2</v>
      </c>
    </row>
    <row r="3" spans="1:17" x14ac:dyDescent="0.3">
      <c r="A3" s="6"/>
      <c r="B3" s="7"/>
      <c r="C3" s="7"/>
      <c r="D3" s="7"/>
      <c r="E3" s="7"/>
      <c r="F3" s="7"/>
      <c r="G3" s="8"/>
      <c r="H3" s="8"/>
      <c r="I3" s="8"/>
      <c r="J3" s="9"/>
      <c r="N3" s="73" t="s">
        <v>144</v>
      </c>
      <c r="O3" s="255">
        <v>1</v>
      </c>
    </row>
    <row r="4" spans="1:17" ht="15" customHeight="1" x14ac:dyDescent="0.3">
      <c r="A4" s="10"/>
      <c r="B4" s="7"/>
      <c r="C4" s="499" t="s">
        <v>137</v>
      </c>
      <c r="D4" s="500"/>
      <c r="E4" s="501"/>
      <c r="F4" s="500"/>
      <c r="G4" s="500"/>
      <c r="H4" s="500"/>
      <c r="I4" s="500"/>
      <c r="J4" s="500"/>
      <c r="K4" s="500"/>
      <c r="L4" s="502"/>
      <c r="N4" s="74" t="s">
        <v>145</v>
      </c>
      <c r="O4" s="256">
        <v>0</v>
      </c>
    </row>
    <row r="5" spans="1:17" ht="17.25" thickBot="1" x14ac:dyDescent="0.35">
      <c r="A5" s="10"/>
      <c r="B5" s="7"/>
      <c r="C5" s="7"/>
      <c r="D5" s="7"/>
      <c r="E5" s="7"/>
      <c r="F5" s="7"/>
      <c r="G5" s="8"/>
      <c r="H5" s="8"/>
      <c r="I5" s="8"/>
      <c r="J5" s="11"/>
    </row>
    <row r="6" spans="1:17" ht="24.75" customHeight="1" x14ac:dyDescent="0.3">
      <c r="A6" s="10"/>
      <c r="B6" s="12"/>
      <c r="C6" s="13" t="s">
        <v>122</v>
      </c>
      <c r="D6" s="93" t="s">
        <v>74</v>
      </c>
      <c r="E6" s="94" t="s">
        <v>290</v>
      </c>
      <c r="F6" s="369" t="s">
        <v>87</v>
      </c>
      <c r="G6" s="493" t="s">
        <v>86</v>
      </c>
      <c r="H6" s="491"/>
      <c r="I6" s="491"/>
      <c r="J6" s="491"/>
      <c r="K6" s="491"/>
      <c r="L6" s="494"/>
      <c r="M6" s="13" t="s">
        <v>207</v>
      </c>
      <c r="N6" s="484" t="s">
        <v>206</v>
      </c>
      <c r="O6" s="484"/>
      <c r="P6" s="484"/>
      <c r="Q6" s="484"/>
    </row>
    <row r="7" spans="1:17" ht="30" customHeight="1" x14ac:dyDescent="0.3">
      <c r="A7" s="10"/>
      <c r="B7" s="12">
        <v>1</v>
      </c>
      <c r="C7" s="67" t="s">
        <v>148</v>
      </c>
      <c r="D7" s="296" t="s">
        <v>288</v>
      </c>
      <c r="E7" s="297"/>
      <c r="F7" s="301"/>
      <c r="G7" s="486"/>
      <c r="H7" s="487"/>
      <c r="I7" s="487"/>
      <c r="J7" s="487"/>
      <c r="K7" s="487"/>
      <c r="L7" s="488"/>
      <c r="M7" s="21"/>
      <c r="N7" s="485"/>
      <c r="O7" s="485"/>
      <c r="P7" s="485"/>
      <c r="Q7" s="485"/>
    </row>
    <row r="8" spans="1:17" ht="30" customHeight="1" thickBot="1" x14ac:dyDescent="0.35">
      <c r="A8" s="10"/>
      <c r="B8" s="12">
        <v>2</v>
      </c>
      <c r="C8" s="278" t="s">
        <v>149</v>
      </c>
      <c r="D8" s="299" t="s">
        <v>288</v>
      </c>
      <c r="E8" s="300"/>
      <c r="F8" s="301"/>
      <c r="G8" s="486"/>
      <c r="H8" s="487"/>
      <c r="I8" s="487"/>
      <c r="J8" s="487"/>
      <c r="K8" s="487"/>
      <c r="L8" s="488"/>
      <c r="M8" s="21"/>
      <c r="N8" s="485"/>
      <c r="O8" s="485"/>
      <c r="P8" s="485"/>
      <c r="Q8" s="485"/>
    </row>
    <row r="9" spans="1:17" x14ac:dyDescent="0.3">
      <c r="B9" s="12"/>
      <c r="C9" s="15" t="s">
        <v>0</v>
      </c>
      <c r="D9" s="92"/>
      <c r="E9" s="92"/>
      <c r="F9" s="71">
        <f>IF(OR(D7="X",D7="x"),F7,0)+IF(OR(D8="X",D8="x"),F8,0)</f>
        <v>0</v>
      </c>
      <c r="G9" s="368" t="s">
        <v>88</v>
      </c>
      <c r="H9" s="2">
        <f>2*(COUNTIF(D7:D8,"X"))</f>
        <v>4</v>
      </c>
      <c r="I9" s="16" t="s">
        <v>92</v>
      </c>
      <c r="J9" s="17" t="s">
        <v>91</v>
      </c>
      <c r="K9" s="18">
        <f xml:space="preserve"> 2*ROWS(F7:F8)</f>
        <v>4</v>
      </c>
      <c r="L9" s="19" t="s">
        <v>93</v>
      </c>
    </row>
    <row r="10" spans="1:17" x14ac:dyDescent="0.3">
      <c r="B10" s="12"/>
    </row>
    <row r="12" spans="1:17" x14ac:dyDescent="0.3">
      <c r="F12" s="76"/>
      <c r="H12" s="76"/>
      <c r="I12" s="76"/>
    </row>
  </sheetData>
  <sheetProtection algorithmName="SHA-512" hashValue="bzAHB2GLr13W7bt3pWwVuTIj01iTgsP9WYmuo55jkAn0e9K9k5M2FkBte72E+uOaQi/RTXb4FwhnAEb71zDq3Q==" saltValue="u4SjK/61PBpv8JdvhcrrAQ==" spinCount="100000" sheet="1" objects="1" scenarios="1" formatColumns="0" formatRows="0"/>
  <dataConsolidate/>
  <mergeCells count="9">
    <mergeCell ref="G8:L8"/>
    <mergeCell ref="N8:Q8"/>
    <mergeCell ref="A2:J2"/>
    <mergeCell ref="K2:L2"/>
    <mergeCell ref="C4:L4"/>
    <mergeCell ref="G6:L6"/>
    <mergeCell ref="N6:Q6"/>
    <mergeCell ref="G7:L7"/>
    <mergeCell ref="N7:Q7"/>
  </mergeCells>
  <conditionalFormatting sqref="E7:F8">
    <cfRule type="colorScale" priority="1">
      <colorScale>
        <cfvo type="num" val="$O$4"/>
        <cfvo type="num" val="$O$3"/>
        <cfvo type="num" val="$O$2"/>
        <color rgb="FFF8696B"/>
        <color rgb="FFFFEB84"/>
        <color rgb="FF63BE7B"/>
      </colorScale>
    </cfRule>
  </conditionalFormatting>
  <dataValidations count="2">
    <dataValidation type="list" allowBlank="1" showInputMessage="1" showErrorMessage="1" sqref="E7:F8" xr:uid="{D34A04C0-A70F-41D3-AA4D-10B0FCD7849D}">
      <formula1>$O$2:$O$4</formula1>
    </dataValidation>
    <dataValidation type="list" allowBlank="1" showInputMessage="1" showErrorMessage="1" sqref="D7:D8" xr:uid="{2B6E2BFB-53CE-4E9C-8C25-1FD3E1F1F574}">
      <formula1>"X"</formula1>
    </dataValidation>
  </dataValidations>
  <printOptions horizontalCentered="1" verticalCentered="1"/>
  <pageMargins left="0.70866141732283472" right="0.70866141732283472" top="1.5748031496062993" bottom="0.74803149606299213" header="0.31496062992125984" footer="0.31496062992125984"/>
  <pageSetup paperSize="8" scale="99" orientation="landscape" horizontalDpi="300" verticalDpi="300" r:id="rId1"/>
  <headerFooter>
    <oddHeader>&amp;L&amp;"Arial Narrow,Normal"&amp;9Bewertungstool V1.0&amp;R&amp;"Arial Narrow,Normal"&amp;G</oddHeader>
    <oddFooter>&amp;L&amp;"Arial Narrow,Normal"&amp;8&amp;F&amp;C&amp;"Arial Narrow,Normal"&amp;8&amp;P/&amp;N&amp;R&amp;"Arial Narrow,Normal"&amp;8&amp;D</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5634D5-495C-4CDE-951E-E5D54831C84B}">
  <sheetPr>
    <tabColor rgb="FFDF2626"/>
  </sheetPr>
  <dimension ref="A1:Q12"/>
  <sheetViews>
    <sheetView zoomScaleNormal="100" workbookViewId="0"/>
  </sheetViews>
  <sheetFormatPr baseColWidth="10" defaultColWidth="11.42578125" defaultRowHeight="16.5" x14ac:dyDescent="0.3"/>
  <cols>
    <col min="1" max="2" width="2.42578125" style="27" customWidth="1"/>
    <col min="3" max="3" width="21.28515625" style="27" customWidth="1"/>
    <col min="4" max="4" width="8.28515625" style="27" customWidth="1"/>
    <col min="5" max="6" width="7.42578125" style="27" customWidth="1"/>
    <col min="7" max="9" width="5.7109375" style="27" customWidth="1"/>
    <col min="10" max="10" width="15.140625" style="25" customWidth="1"/>
    <col min="11" max="11" width="4.28515625" style="25" customWidth="1"/>
    <col min="12" max="12" width="35.28515625" style="25" customWidth="1"/>
    <col min="13" max="13" width="25.42578125" style="25" customWidth="1"/>
    <col min="14" max="14" width="11.140625" style="26" customWidth="1"/>
    <col min="15" max="15" width="6.140625" style="26" customWidth="1"/>
    <col min="16" max="16" width="14.7109375" style="26" customWidth="1"/>
    <col min="17" max="17" width="14.7109375" style="25" customWidth="1"/>
    <col min="18" max="16384" width="11.42578125" style="25"/>
  </cols>
  <sheetData>
    <row r="1" spans="1:17" x14ac:dyDescent="0.3">
      <c r="A1" s="10"/>
      <c r="B1" s="10"/>
      <c r="C1" s="10"/>
      <c r="D1" s="10"/>
      <c r="E1" s="10"/>
      <c r="F1" s="10"/>
      <c r="G1" s="3"/>
      <c r="H1" s="3"/>
      <c r="I1" s="3"/>
      <c r="J1" s="4"/>
      <c r="N1" s="75" t="s">
        <v>89</v>
      </c>
    </row>
    <row r="2" spans="1:17" ht="18" customHeight="1" x14ac:dyDescent="0.3">
      <c r="A2" s="503" t="s">
        <v>138</v>
      </c>
      <c r="B2" s="504"/>
      <c r="C2" s="504"/>
      <c r="D2" s="504"/>
      <c r="E2" s="504"/>
      <c r="F2" s="504"/>
      <c r="G2" s="504"/>
      <c r="H2" s="504"/>
      <c r="I2" s="504"/>
      <c r="J2" s="504"/>
      <c r="K2" s="505" t="s">
        <v>25</v>
      </c>
      <c r="L2" s="506"/>
      <c r="N2" s="72" t="s">
        <v>143</v>
      </c>
      <c r="O2" s="254">
        <v>2</v>
      </c>
    </row>
    <row r="3" spans="1:17" x14ac:dyDescent="0.3">
      <c r="A3" s="6"/>
      <c r="B3" s="7"/>
      <c r="C3" s="7"/>
      <c r="D3" s="7"/>
      <c r="E3" s="7"/>
      <c r="F3" s="7"/>
      <c r="G3" s="8"/>
      <c r="H3" s="8"/>
      <c r="I3" s="8"/>
      <c r="J3" s="9"/>
      <c r="N3" s="73" t="s">
        <v>144</v>
      </c>
      <c r="O3" s="255">
        <v>1</v>
      </c>
    </row>
    <row r="4" spans="1:17" ht="15" customHeight="1" x14ac:dyDescent="0.3">
      <c r="A4" s="10"/>
      <c r="B4" s="7"/>
      <c r="C4" s="507" t="s">
        <v>139</v>
      </c>
      <c r="D4" s="508"/>
      <c r="E4" s="509"/>
      <c r="F4" s="508"/>
      <c r="G4" s="508"/>
      <c r="H4" s="508"/>
      <c r="I4" s="508"/>
      <c r="J4" s="508"/>
      <c r="K4" s="508"/>
      <c r="L4" s="510"/>
      <c r="N4" s="74" t="s">
        <v>145</v>
      </c>
      <c r="O4" s="256">
        <v>0</v>
      </c>
    </row>
    <row r="5" spans="1:17" ht="17.25" thickBot="1" x14ac:dyDescent="0.35">
      <c r="A5" s="10"/>
      <c r="B5" s="7"/>
      <c r="C5" s="7"/>
      <c r="D5" s="7"/>
      <c r="E5" s="7"/>
      <c r="F5" s="7"/>
      <c r="G5" s="8"/>
      <c r="H5" s="8"/>
      <c r="I5" s="8"/>
      <c r="J5" s="11"/>
    </row>
    <row r="6" spans="1:17" ht="24.75" customHeight="1" x14ac:dyDescent="0.3">
      <c r="A6" s="10"/>
      <c r="B6" s="12"/>
      <c r="C6" s="162" t="s">
        <v>122</v>
      </c>
      <c r="D6" s="163" t="s">
        <v>74</v>
      </c>
      <c r="E6" s="164" t="s">
        <v>290</v>
      </c>
      <c r="F6" s="162" t="s">
        <v>87</v>
      </c>
      <c r="G6" s="511" t="s">
        <v>86</v>
      </c>
      <c r="H6" s="509"/>
      <c r="I6" s="509"/>
      <c r="J6" s="509"/>
      <c r="K6" s="509"/>
      <c r="L6" s="512"/>
      <c r="M6" s="162" t="s">
        <v>207</v>
      </c>
      <c r="N6" s="513" t="s">
        <v>206</v>
      </c>
      <c r="O6" s="513"/>
      <c r="P6" s="513"/>
      <c r="Q6" s="513"/>
    </row>
    <row r="7" spans="1:17" ht="30" customHeight="1" x14ac:dyDescent="0.3">
      <c r="A7" s="10"/>
      <c r="B7" s="12">
        <v>1</v>
      </c>
      <c r="C7" s="67" t="s">
        <v>153</v>
      </c>
      <c r="D7" s="296" t="s">
        <v>288</v>
      </c>
      <c r="E7" s="297"/>
      <c r="F7" s="301"/>
      <c r="G7" s="486"/>
      <c r="H7" s="487"/>
      <c r="I7" s="487"/>
      <c r="J7" s="487"/>
      <c r="K7" s="487"/>
      <c r="L7" s="488"/>
      <c r="M7" s="21"/>
      <c r="N7" s="485"/>
      <c r="O7" s="485"/>
      <c r="P7" s="485"/>
      <c r="Q7" s="485"/>
    </row>
    <row r="8" spans="1:17" ht="30" customHeight="1" thickBot="1" x14ac:dyDescent="0.35">
      <c r="A8" s="10"/>
      <c r="B8" s="12">
        <v>2</v>
      </c>
      <c r="C8" s="278" t="s">
        <v>154</v>
      </c>
      <c r="D8" s="299" t="s">
        <v>288</v>
      </c>
      <c r="E8" s="300"/>
      <c r="F8" s="301"/>
      <c r="G8" s="486"/>
      <c r="H8" s="487"/>
      <c r="I8" s="487"/>
      <c r="J8" s="487"/>
      <c r="K8" s="487"/>
      <c r="L8" s="488"/>
      <c r="M8" s="21"/>
      <c r="N8" s="485"/>
      <c r="O8" s="485"/>
      <c r="P8" s="485"/>
      <c r="Q8" s="485"/>
    </row>
    <row r="9" spans="1:17" x14ac:dyDescent="0.3">
      <c r="B9" s="12"/>
      <c r="C9" s="15" t="s">
        <v>0</v>
      </c>
      <c r="D9" s="2"/>
      <c r="E9" s="71"/>
      <c r="F9" s="71">
        <f>IF(OR(D7="X",D7="x"),F7,0)+IF(OR(D8="X",D8="x"),F8,0)</f>
        <v>0</v>
      </c>
      <c r="G9" s="368" t="s">
        <v>88</v>
      </c>
      <c r="H9" s="2">
        <f>2*(COUNTIF(D7:D8,"X"))</f>
        <v>4</v>
      </c>
      <c r="I9" s="16" t="s">
        <v>92</v>
      </c>
      <c r="J9" s="17" t="s">
        <v>91</v>
      </c>
      <c r="K9" s="18">
        <f xml:space="preserve"> 2*ROWS(F7:F8)</f>
        <v>4</v>
      </c>
      <c r="L9" s="19" t="s">
        <v>93</v>
      </c>
    </row>
    <row r="10" spans="1:17" x14ac:dyDescent="0.3">
      <c r="B10" s="12"/>
    </row>
    <row r="12" spans="1:17" x14ac:dyDescent="0.3">
      <c r="F12" s="76"/>
      <c r="H12" s="76"/>
      <c r="I12" s="76"/>
    </row>
  </sheetData>
  <sheetProtection algorithmName="SHA-512" hashValue="GhMMxiXWM1As1EAuFyK/ZjJ9QkQfadABYLMqLycBdCiNbM59M0vkzzrX5W4psPujzwIkR5Gh2G7lYtmUgc6I7A==" saltValue="JeE5cXIQfTQ7OfyjuESDoQ==" spinCount="100000" sheet="1" objects="1" scenarios="1" formatColumns="0" formatRows="0"/>
  <dataConsolidate/>
  <mergeCells count="9">
    <mergeCell ref="G8:L8"/>
    <mergeCell ref="N8:Q8"/>
    <mergeCell ref="A2:J2"/>
    <mergeCell ref="K2:L2"/>
    <mergeCell ref="C4:L4"/>
    <mergeCell ref="G6:L6"/>
    <mergeCell ref="N6:Q6"/>
    <mergeCell ref="G7:L7"/>
    <mergeCell ref="N7:Q7"/>
  </mergeCells>
  <conditionalFormatting sqref="E7:F8">
    <cfRule type="colorScale" priority="1">
      <colorScale>
        <cfvo type="num" val="$O$4"/>
        <cfvo type="num" val="$O$3"/>
        <cfvo type="num" val="$O$2"/>
        <color rgb="FFF8696B"/>
        <color rgb="FFFFEB84"/>
        <color rgb="FF63BE7B"/>
      </colorScale>
    </cfRule>
  </conditionalFormatting>
  <dataValidations disablePrompts="1" count="2">
    <dataValidation type="list" allowBlank="1" showInputMessage="1" showErrorMessage="1" sqref="E7:F8" xr:uid="{88344848-207D-419B-ABBF-460442A1A5A1}">
      <formula1>$O$2:$O$4</formula1>
    </dataValidation>
    <dataValidation type="list" allowBlank="1" showInputMessage="1" showErrorMessage="1" sqref="D7:D8" xr:uid="{1E70C85C-F3DF-4D7F-8A75-480F5FB922B0}">
      <formula1>"X"</formula1>
    </dataValidation>
  </dataValidations>
  <printOptions horizontalCentered="1" verticalCentered="1"/>
  <pageMargins left="0.70866141732283472" right="0.70866141732283472" top="1.5748031496062993" bottom="0.74803149606299213" header="0.31496062992125984" footer="0.31496062992125984"/>
  <pageSetup paperSize="8" scale="99" orientation="landscape" horizontalDpi="300" verticalDpi="300" r:id="rId1"/>
  <headerFooter>
    <oddHeader>&amp;L&amp;"Arial Narrow,Normal"&amp;9Bewertungstool V1.0&amp;R&amp;"Arial Narrow,Normal"&amp;G</oddHeader>
    <oddFooter>&amp;L&amp;"Arial Narrow,Normal"&amp;8&amp;F&amp;C&amp;"Arial Narrow,Normal"&amp;8&amp;P/&amp;N&amp;R&amp;"Arial Narrow,Normal"&amp;8&amp;D</oddFoot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C39733-8E27-4ABD-BCF4-ACFAF673B32C}">
  <sheetPr>
    <tabColor rgb="FFDF2626"/>
  </sheetPr>
  <dimension ref="A1:Q13"/>
  <sheetViews>
    <sheetView zoomScaleNormal="100" workbookViewId="0"/>
  </sheetViews>
  <sheetFormatPr baseColWidth="10" defaultColWidth="11.42578125" defaultRowHeight="16.5" x14ac:dyDescent="0.3"/>
  <cols>
    <col min="1" max="2" width="2.42578125" style="27" customWidth="1"/>
    <col min="3" max="3" width="21.28515625" style="27" customWidth="1"/>
    <col min="4" max="4" width="8.28515625" style="27" customWidth="1"/>
    <col min="5" max="6" width="7.42578125" style="27" customWidth="1"/>
    <col min="7" max="9" width="5.7109375" style="27" customWidth="1"/>
    <col min="10" max="10" width="15.140625" style="25" customWidth="1"/>
    <col min="11" max="11" width="4.28515625" style="25" customWidth="1"/>
    <col min="12" max="12" width="35.28515625" style="25" customWidth="1"/>
    <col min="13" max="13" width="25.42578125" style="25" customWidth="1"/>
    <col min="14" max="14" width="11.140625" style="26" customWidth="1"/>
    <col min="15" max="15" width="6.140625" style="26" customWidth="1"/>
    <col min="16" max="16" width="14.7109375" style="26" customWidth="1"/>
    <col min="17" max="17" width="14.7109375" style="25" customWidth="1"/>
    <col min="18" max="16384" width="11.42578125" style="25"/>
  </cols>
  <sheetData>
    <row r="1" spans="1:17" x14ac:dyDescent="0.3">
      <c r="A1" s="10"/>
      <c r="B1" s="10"/>
      <c r="C1" s="10"/>
      <c r="D1" s="10"/>
      <c r="E1" s="10"/>
      <c r="F1" s="10"/>
      <c r="G1" s="3"/>
      <c r="H1" s="3"/>
      <c r="I1" s="3"/>
      <c r="J1" s="4"/>
      <c r="N1" s="75" t="s">
        <v>89</v>
      </c>
    </row>
    <row r="2" spans="1:17" ht="18" customHeight="1" x14ac:dyDescent="0.3">
      <c r="A2" s="503" t="s">
        <v>27</v>
      </c>
      <c r="B2" s="504"/>
      <c r="C2" s="504"/>
      <c r="D2" s="504"/>
      <c r="E2" s="504"/>
      <c r="F2" s="504"/>
      <c r="G2" s="504"/>
      <c r="H2" s="504"/>
      <c r="I2" s="504"/>
      <c r="J2" s="504"/>
      <c r="K2" s="505" t="s">
        <v>26</v>
      </c>
      <c r="L2" s="506"/>
      <c r="N2" s="72" t="s">
        <v>143</v>
      </c>
      <c r="O2" s="254">
        <v>2</v>
      </c>
    </row>
    <row r="3" spans="1:17" x14ac:dyDescent="0.3">
      <c r="A3" s="6"/>
      <c r="B3" s="7"/>
      <c r="C3" s="7"/>
      <c r="D3" s="7"/>
      <c r="E3" s="7"/>
      <c r="F3" s="7"/>
      <c r="G3" s="8"/>
      <c r="H3" s="8"/>
      <c r="I3" s="8"/>
      <c r="J3" s="9"/>
      <c r="N3" s="73" t="s">
        <v>144</v>
      </c>
      <c r="O3" s="255">
        <v>1</v>
      </c>
    </row>
    <row r="4" spans="1:17" ht="15" customHeight="1" x14ac:dyDescent="0.3">
      <c r="A4" s="10"/>
      <c r="B4" s="7"/>
      <c r="C4" s="507" t="s">
        <v>75</v>
      </c>
      <c r="D4" s="508"/>
      <c r="E4" s="509"/>
      <c r="F4" s="508"/>
      <c r="G4" s="508"/>
      <c r="H4" s="508"/>
      <c r="I4" s="508"/>
      <c r="J4" s="508"/>
      <c r="K4" s="508"/>
      <c r="L4" s="510"/>
      <c r="N4" s="74" t="s">
        <v>145</v>
      </c>
      <c r="O4" s="256">
        <v>0</v>
      </c>
    </row>
    <row r="5" spans="1:17" ht="17.25" thickBot="1" x14ac:dyDescent="0.35">
      <c r="A5" s="10"/>
      <c r="B5" s="7"/>
      <c r="C5" s="7"/>
      <c r="D5" s="7"/>
      <c r="E5" s="7"/>
      <c r="F5" s="7"/>
      <c r="G5" s="8"/>
      <c r="H5" s="8"/>
      <c r="I5" s="8"/>
      <c r="J5" s="11"/>
    </row>
    <row r="6" spans="1:17" ht="24.75" customHeight="1" x14ac:dyDescent="0.3">
      <c r="A6" s="10"/>
      <c r="B6" s="12"/>
      <c r="C6" s="162" t="s">
        <v>122</v>
      </c>
      <c r="D6" s="163" t="s">
        <v>74</v>
      </c>
      <c r="E6" s="164" t="s">
        <v>290</v>
      </c>
      <c r="F6" s="162" t="s">
        <v>87</v>
      </c>
      <c r="G6" s="511" t="s">
        <v>86</v>
      </c>
      <c r="H6" s="509"/>
      <c r="I6" s="509"/>
      <c r="J6" s="509"/>
      <c r="K6" s="509"/>
      <c r="L6" s="512"/>
      <c r="M6" s="162" t="s">
        <v>207</v>
      </c>
      <c r="N6" s="513" t="s">
        <v>206</v>
      </c>
      <c r="O6" s="513"/>
      <c r="P6" s="513"/>
      <c r="Q6" s="513"/>
    </row>
    <row r="7" spans="1:17" ht="30" customHeight="1" x14ac:dyDescent="0.3">
      <c r="A7" s="10"/>
      <c r="B7" s="12">
        <v>1</v>
      </c>
      <c r="C7" s="67" t="s">
        <v>155</v>
      </c>
      <c r="D7" s="302"/>
      <c r="E7" s="297"/>
      <c r="F7" s="301"/>
      <c r="G7" s="486"/>
      <c r="H7" s="487"/>
      <c r="I7" s="487"/>
      <c r="J7" s="487"/>
      <c r="K7" s="487"/>
      <c r="L7" s="488"/>
      <c r="M7" s="21"/>
      <c r="N7" s="485"/>
      <c r="O7" s="485"/>
      <c r="P7" s="485"/>
      <c r="Q7" s="485"/>
    </row>
    <row r="8" spans="1:17" ht="30" customHeight="1" x14ac:dyDescent="0.3">
      <c r="A8" s="10"/>
      <c r="B8" s="12">
        <v>2</v>
      </c>
      <c r="C8" s="67" t="s">
        <v>345</v>
      </c>
      <c r="D8" s="302"/>
      <c r="E8" s="297"/>
      <c r="F8" s="301"/>
      <c r="G8" s="486"/>
      <c r="H8" s="487"/>
      <c r="I8" s="487"/>
      <c r="J8" s="487"/>
      <c r="K8" s="487"/>
      <c r="L8" s="488"/>
      <c r="M8" s="21"/>
      <c r="N8" s="485"/>
      <c r="O8" s="485"/>
      <c r="P8" s="485"/>
      <c r="Q8" s="485"/>
    </row>
    <row r="9" spans="1:17" ht="30" customHeight="1" thickBot="1" x14ac:dyDescent="0.35">
      <c r="A9" s="10"/>
      <c r="B9" s="12">
        <v>3</v>
      </c>
      <c r="C9" s="278" t="s">
        <v>156</v>
      </c>
      <c r="D9" s="303"/>
      <c r="E9" s="300"/>
      <c r="F9" s="301"/>
      <c r="G9" s="486"/>
      <c r="H9" s="487"/>
      <c r="I9" s="487"/>
      <c r="J9" s="487"/>
      <c r="K9" s="487"/>
      <c r="L9" s="488"/>
      <c r="M9" s="21"/>
      <c r="N9" s="485"/>
      <c r="O9" s="485"/>
      <c r="P9" s="485"/>
      <c r="Q9" s="485"/>
    </row>
    <row r="10" spans="1:17" x14ac:dyDescent="0.3">
      <c r="B10" s="12"/>
      <c r="C10" s="15" t="s">
        <v>0</v>
      </c>
      <c r="D10" s="2"/>
      <c r="E10" s="71"/>
      <c r="F10" s="71">
        <f>IF(OR(D7="X",D7="x"),F7,0)+IF(OR(D8="X",D8="x"),F8,0)+IF(OR(D9="X",D9="x"),F9,0)</f>
        <v>0</v>
      </c>
      <c r="G10" s="368" t="s">
        <v>88</v>
      </c>
      <c r="H10" s="2">
        <f>2*(COUNTIF(D7:D9,"X"))</f>
        <v>0</v>
      </c>
      <c r="I10" s="16" t="s">
        <v>92</v>
      </c>
      <c r="J10" s="17" t="s">
        <v>91</v>
      </c>
      <c r="K10" s="18">
        <f xml:space="preserve"> 2*ROWS(F7:F9)</f>
        <v>6</v>
      </c>
      <c r="L10" s="19" t="s">
        <v>93</v>
      </c>
    </row>
    <row r="11" spans="1:17" x14ac:dyDescent="0.3">
      <c r="B11" s="12"/>
    </row>
    <row r="13" spans="1:17" x14ac:dyDescent="0.3">
      <c r="F13" s="76"/>
      <c r="H13" s="76"/>
      <c r="I13" s="76"/>
    </row>
  </sheetData>
  <sheetProtection algorithmName="SHA-512" hashValue="+VshB7fqakrbhp0SiezEe47o1DZvrgJMTmdjl9CTOH2OxXW0DZMEZkR652CwAlPxk39A/IYp1oK2hI1oxziaeA==" saltValue="yasiqAzEY36SBRV0zuvz5Q==" spinCount="100000" sheet="1" objects="1" scenarios="1" formatColumns="0" formatRows="0"/>
  <dataConsolidate/>
  <mergeCells count="11">
    <mergeCell ref="G9:L9"/>
    <mergeCell ref="N9:Q9"/>
    <mergeCell ref="G8:L8"/>
    <mergeCell ref="N8:Q8"/>
    <mergeCell ref="A2:J2"/>
    <mergeCell ref="K2:L2"/>
    <mergeCell ref="C4:L4"/>
    <mergeCell ref="G6:L6"/>
    <mergeCell ref="N6:Q6"/>
    <mergeCell ref="G7:L7"/>
    <mergeCell ref="N7:Q7"/>
  </mergeCells>
  <conditionalFormatting sqref="E7:F9">
    <cfRule type="colorScale" priority="1">
      <colorScale>
        <cfvo type="num" val="$O$4"/>
        <cfvo type="num" val="$O$3"/>
        <cfvo type="num" val="$O$2"/>
        <color rgb="FFF8696B"/>
        <color rgb="FFFFEB84"/>
        <color rgb="FF63BE7B"/>
      </colorScale>
    </cfRule>
  </conditionalFormatting>
  <dataValidations disablePrompts="1" count="2">
    <dataValidation type="list" allowBlank="1" showInputMessage="1" showErrorMessage="1" sqref="E7:F9" xr:uid="{8AE331E7-5091-4C74-A4E4-3B67CEF73EB3}">
      <formula1>$O$2:$O$4</formula1>
    </dataValidation>
    <dataValidation type="list" allowBlank="1" showInputMessage="1" showErrorMessage="1" sqref="D7:D9" xr:uid="{D9759999-9E16-453E-828E-70B354498D2D}">
      <formula1>"X"</formula1>
    </dataValidation>
  </dataValidations>
  <printOptions horizontalCentered="1" verticalCentered="1"/>
  <pageMargins left="0.70866141732283472" right="0.70866141732283472" top="1.5748031496062993" bottom="0.74803149606299213" header="0.31496062992125984" footer="0.31496062992125984"/>
  <pageSetup paperSize="8" scale="99" orientation="landscape" horizontalDpi="300" verticalDpi="300" r:id="rId1"/>
  <headerFooter>
    <oddHeader>&amp;L&amp;"Arial Narrow,Normal"&amp;9Bewertungstool V1.0&amp;R&amp;"Arial Narrow,Normal"&amp;G</oddHeader>
    <oddFooter>&amp;L&amp;"Arial Narrow,Normal"&amp;8&amp;F&amp;C&amp;"Arial Narrow,Normal"&amp;8&amp;P/&amp;N&amp;R&amp;"Arial Narrow,Normal"&amp;8&amp;D</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2732D9-3B74-4CB8-9D55-53FEA6DE90C2}">
  <sheetPr>
    <tabColor rgb="FFDF2626"/>
  </sheetPr>
  <dimension ref="A1:Q13"/>
  <sheetViews>
    <sheetView zoomScaleNormal="100" workbookViewId="0"/>
  </sheetViews>
  <sheetFormatPr baseColWidth="10" defaultColWidth="11.42578125" defaultRowHeight="16.5" x14ac:dyDescent="0.3"/>
  <cols>
    <col min="1" max="2" width="2.42578125" style="27" customWidth="1"/>
    <col min="3" max="3" width="21.28515625" style="27" customWidth="1"/>
    <col min="4" max="4" width="8.28515625" style="27" customWidth="1"/>
    <col min="5" max="6" width="7.42578125" style="27" customWidth="1"/>
    <col min="7" max="9" width="5.7109375" style="27" customWidth="1"/>
    <col min="10" max="10" width="15.140625" style="25" customWidth="1"/>
    <col min="11" max="11" width="4.28515625" style="25" customWidth="1"/>
    <col min="12" max="12" width="35.28515625" style="25" customWidth="1"/>
    <col min="13" max="13" width="25.42578125" style="25" customWidth="1"/>
    <col min="14" max="14" width="11.140625" style="26" customWidth="1"/>
    <col min="15" max="15" width="6.140625" style="26" customWidth="1"/>
    <col min="16" max="16" width="14.7109375" style="26" customWidth="1"/>
    <col min="17" max="17" width="14.7109375" style="25" customWidth="1"/>
    <col min="18" max="16384" width="11.42578125" style="25"/>
  </cols>
  <sheetData>
    <row r="1" spans="1:17" x14ac:dyDescent="0.3">
      <c r="A1" s="10"/>
      <c r="B1" s="10"/>
      <c r="C1" s="10"/>
      <c r="D1" s="10"/>
      <c r="E1" s="10"/>
      <c r="F1" s="10"/>
      <c r="G1" s="3"/>
      <c r="H1" s="3"/>
      <c r="I1" s="3"/>
      <c r="J1" s="4"/>
      <c r="N1" s="75" t="s">
        <v>89</v>
      </c>
    </row>
    <row r="2" spans="1:17" ht="18" customHeight="1" x14ac:dyDescent="0.3">
      <c r="A2" s="503" t="s">
        <v>29</v>
      </c>
      <c r="B2" s="504"/>
      <c r="C2" s="504"/>
      <c r="D2" s="504"/>
      <c r="E2" s="504"/>
      <c r="F2" s="504"/>
      <c r="G2" s="504"/>
      <c r="H2" s="504"/>
      <c r="I2" s="504"/>
      <c r="J2" s="504"/>
      <c r="K2" s="505" t="s">
        <v>28</v>
      </c>
      <c r="L2" s="506"/>
      <c r="N2" s="72" t="s">
        <v>143</v>
      </c>
      <c r="O2" s="254">
        <v>2</v>
      </c>
    </row>
    <row r="3" spans="1:17" x14ac:dyDescent="0.3">
      <c r="A3" s="6"/>
      <c r="B3" s="7"/>
      <c r="C3" s="7"/>
      <c r="D3" s="7"/>
      <c r="E3" s="7"/>
      <c r="F3" s="7"/>
      <c r="G3" s="8"/>
      <c r="H3" s="8"/>
      <c r="I3" s="8"/>
      <c r="J3" s="9"/>
      <c r="N3" s="73" t="s">
        <v>144</v>
      </c>
      <c r="O3" s="255">
        <v>1</v>
      </c>
    </row>
    <row r="4" spans="1:17" ht="15" customHeight="1" x14ac:dyDescent="0.3">
      <c r="A4" s="10"/>
      <c r="B4" s="7"/>
      <c r="C4" s="507" t="s">
        <v>76</v>
      </c>
      <c r="D4" s="508"/>
      <c r="E4" s="509"/>
      <c r="F4" s="508"/>
      <c r="G4" s="508"/>
      <c r="H4" s="508"/>
      <c r="I4" s="508"/>
      <c r="J4" s="508"/>
      <c r="K4" s="508"/>
      <c r="L4" s="510"/>
      <c r="N4" s="74" t="s">
        <v>145</v>
      </c>
      <c r="O4" s="256">
        <v>0</v>
      </c>
    </row>
    <row r="5" spans="1:17" ht="17.25" thickBot="1" x14ac:dyDescent="0.35">
      <c r="A5" s="10"/>
      <c r="B5" s="7"/>
      <c r="C5" s="7"/>
      <c r="D5" s="7"/>
      <c r="E5" s="7"/>
      <c r="F5" s="7"/>
      <c r="G5" s="8"/>
      <c r="H5" s="8"/>
      <c r="I5" s="8"/>
      <c r="J5" s="11"/>
    </row>
    <row r="6" spans="1:17" ht="24.75" customHeight="1" x14ac:dyDescent="0.3">
      <c r="A6" s="10"/>
      <c r="B6" s="12"/>
      <c r="C6" s="162" t="s">
        <v>122</v>
      </c>
      <c r="D6" s="163" t="s">
        <v>74</v>
      </c>
      <c r="E6" s="164" t="s">
        <v>290</v>
      </c>
      <c r="F6" s="162" t="s">
        <v>87</v>
      </c>
      <c r="G6" s="511" t="s">
        <v>86</v>
      </c>
      <c r="H6" s="509"/>
      <c r="I6" s="509"/>
      <c r="J6" s="509"/>
      <c r="K6" s="509"/>
      <c r="L6" s="512"/>
      <c r="M6" s="162" t="s">
        <v>207</v>
      </c>
      <c r="N6" s="513" t="s">
        <v>206</v>
      </c>
      <c r="O6" s="513"/>
      <c r="P6" s="513"/>
      <c r="Q6" s="513"/>
    </row>
    <row r="7" spans="1:17" ht="30" customHeight="1" x14ac:dyDescent="0.3">
      <c r="A7" s="10"/>
      <c r="B7" s="12">
        <v>1</v>
      </c>
      <c r="C7" s="14" t="s">
        <v>157</v>
      </c>
      <c r="D7" s="296" t="s">
        <v>288</v>
      </c>
      <c r="E7" s="297"/>
      <c r="F7" s="301"/>
      <c r="G7" s="486"/>
      <c r="H7" s="487"/>
      <c r="I7" s="487"/>
      <c r="J7" s="487"/>
      <c r="K7" s="487"/>
      <c r="L7" s="488"/>
      <c r="M7" s="21"/>
      <c r="N7" s="485"/>
      <c r="O7" s="485"/>
      <c r="P7" s="485"/>
      <c r="Q7" s="485"/>
    </row>
    <row r="8" spans="1:17" ht="30" customHeight="1" x14ac:dyDescent="0.3">
      <c r="A8" s="10"/>
      <c r="B8" s="12">
        <v>2</v>
      </c>
      <c r="C8" s="278" t="s">
        <v>158</v>
      </c>
      <c r="D8" s="302"/>
      <c r="E8" s="297"/>
      <c r="F8" s="301"/>
      <c r="G8" s="486"/>
      <c r="H8" s="487"/>
      <c r="I8" s="487"/>
      <c r="J8" s="487"/>
      <c r="K8" s="487"/>
      <c r="L8" s="488"/>
      <c r="M8" s="21"/>
      <c r="N8" s="485"/>
      <c r="O8" s="485"/>
      <c r="P8" s="485"/>
      <c r="Q8" s="485"/>
    </row>
    <row r="9" spans="1:17" ht="30" customHeight="1" thickBot="1" x14ac:dyDescent="0.35">
      <c r="A9" s="10"/>
      <c r="B9" s="12">
        <v>3</v>
      </c>
      <c r="C9" s="14" t="s">
        <v>304</v>
      </c>
      <c r="D9" s="299" t="s">
        <v>288</v>
      </c>
      <c r="E9" s="300"/>
      <c r="F9" s="301"/>
      <c r="G9" s="486"/>
      <c r="H9" s="487"/>
      <c r="I9" s="487"/>
      <c r="J9" s="487"/>
      <c r="K9" s="487"/>
      <c r="L9" s="488"/>
      <c r="M9" s="21"/>
      <c r="N9" s="485"/>
      <c r="O9" s="485"/>
      <c r="P9" s="485"/>
      <c r="Q9" s="485"/>
    </row>
    <row r="10" spans="1:17" x14ac:dyDescent="0.3">
      <c r="B10" s="12"/>
      <c r="C10" s="15" t="s">
        <v>0</v>
      </c>
      <c r="D10" s="2"/>
      <c r="E10" s="71"/>
      <c r="F10" s="71">
        <f>IF(OR(D7="X",D7="x"),F7,0)+IF(OR(D8="X",D8="x"),F8,0)+IF(OR(D9="X",D9="x"),F9,0)</f>
        <v>0</v>
      </c>
      <c r="G10" s="368" t="s">
        <v>88</v>
      </c>
      <c r="H10" s="2">
        <f>2*(COUNTIF(D7:D9,"X"))</f>
        <v>4</v>
      </c>
      <c r="I10" s="16" t="s">
        <v>92</v>
      </c>
      <c r="J10" s="17" t="s">
        <v>91</v>
      </c>
      <c r="K10" s="18">
        <f xml:space="preserve"> 2*ROWS(F7:F9)</f>
        <v>6</v>
      </c>
      <c r="L10" s="19" t="s">
        <v>93</v>
      </c>
    </row>
    <row r="11" spans="1:17" x14ac:dyDescent="0.3">
      <c r="B11" s="12"/>
    </row>
    <row r="13" spans="1:17" x14ac:dyDescent="0.3">
      <c r="F13" s="76"/>
      <c r="H13" s="76"/>
      <c r="I13" s="76"/>
    </row>
  </sheetData>
  <sheetProtection algorithmName="SHA-512" hashValue="VUr9KgTv3WPF4fDrNbMb/6OuHHek0q3QdoOzlTvpBRTwHbaKbaa1frooVisyX/mq2CnVEJtC+dhDPFli/M7gkw==" saltValue="Q8QNtZfnJCiL/u5Xf8vqsw==" spinCount="100000" sheet="1" objects="1" scenarios="1" formatColumns="0" formatRows="0"/>
  <dataConsolidate/>
  <mergeCells count="11">
    <mergeCell ref="G8:L8"/>
    <mergeCell ref="N8:Q8"/>
    <mergeCell ref="G9:L9"/>
    <mergeCell ref="N9:Q9"/>
    <mergeCell ref="A2:J2"/>
    <mergeCell ref="K2:L2"/>
    <mergeCell ref="C4:L4"/>
    <mergeCell ref="G6:L6"/>
    <mergeCell ref="N6:Q6"/>
    <mergeCell ref="G7:L7"/>
    <mergeCell ref="N7:Q7"/>
  </mergeCells>
  <conditionalFormatting sqref="E7:F9">
    <cfRule type="colorScale" priority="1">
      <colorScale>
        <cfvo type="num" val="$O$4"/>
        <cfvo type="num" val="$O$3"/>
        <cfvo type="num" val="$O$2"/>
        <color rgb="FFF8696B"/>
        <color rgb="FFFFEB84"/>
        <color rgb="FF63BE7B"/>
      </colorScale>
    </cfRule>
  </conditionalFormatting>
  <dataValidations count="2">
    <dataValidation type="list" allowBlank="1" showInputMessage="1" showErrorMessage="1" sqref="E7:F9" xr:uid="{20EFF9E4-16D7-41D6-B886-608437AA1253}">
      <formula1>$O$2:$O$4</formula1>
    </dataValidation>
    <dataValidation type="list" allowBlank="1" showInputMessage="1" showErrorMessage="1" sqref="D7:D9" xr:uid="{E5139A3C-0B14-4D95-85A5-17747C799BE2}">
      <formula1>"X"</formula1>
    </dataValidation>
  </dataValidations>
  <printOptions horizontalCentered="1" verticalCentered="1"/>
  <pageMargins left="0.70866141732283472" right="0.70866141732283472" top="1.5748031496062993" bottom="0.74803149606299213" header="0.31496062992125984" footer="0.31496062992125984"/>
  <pageSetup paperSize="8" scale="99" orientation="landscape" horizontalDpi="300" verticalDpi="300" r:id="rId1"/>
  <headerFooter>
    <oddHeader>&amp;L&amp;"Arial Narrow,Normal"&amp;9Bewertungstool V1.0&amp;R&amp;"Arial Narrow,Normal"&amp;G</oddHeader>
    <oddFooter>&amp;L&amp;"Arial Narrow,Normal"&amp;8&amp;F&amp;C&amp;"Arial Narrow,Normal"&amp;8&amp;P/&amp;N&amp;R&amp;"Arial Narrow,Normal"&amp;8&amp;D</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38</vt:i4>
      </vt:variant>
      <vt:variant>
        <vt:lpstr>Plages nommées</vt:lpstr>
      </vt:variant>
      <vt:variant>
        <vt:i4>39</vt:i4>
      </vt:variant>
    </vt:vector>
  </HeadingPairs>
  <TitlesOfParts>
    <vt:vector size="77" baseType="lpstr">
      <vt:lpstr>Anleitung</vt:lpstr>
      <vt:lpstr>Übersicht</vt:lpstr>
      <vt:lpstr>Objektdaten</vt:lpstr>
      <vt:lpstr>T 1.1</vt:lpstr>
      <vt:lpstr>T 1.2</vt:lpstr>
      <vt:lpstr>T 1.3</vt:lpstr>
      <vt:lpstr>G 1.1</vt:lpstr>
      <vt:lpstr>G 1.2</vt:lpstr>
      <vt:lpstr>G 1.3</vt:lpstr>
      <vt:lpstr>G 2.1</vt:lpstr>
      <vt:lpstr>G 2.2</vt:lpstr>
      <vt:lpstr>G 2.3</vt:lpstr>
      <vt:lpstr>G 2.4</vt:lpstr>
      <vt:lpstr>G 3.1</vt:lpstr>
      <vt:lpstr>G 3.2</vt:lpstr>
      <vt:lpstr>W 1.1</vt:lpstr>
      <vt:lpstr>W 1.2</vt:lpstr>
      <vt:lpstr>W 2.1</vt:lpstr>
      <vt:lpstr>W 2.2</vt:lpstr>
      <vt:lpstr>W 2.3</vt:lpstr>
      <vt:lpstr>W 3.1</vt:lpstr>
      <vt:lpstr>U 1.1</vt:lpstr>
      <vt:lpstr>U 1.2</vt:lpstr>
      <vt:lpstr>U 1.3</vt:lpstr>
      <vt:lpstr>U 1.4</vt:lpstr>
      <vt:lpstr>U 1.5</vt:lpstr>
      <vt:lpstr>U 2.1</vt:lpstr>
      <vt:lpstr>U 2.2</vt:lpstr>
      <vt:lpstr>U 2.3</vt:lpstr>
      <vt:lpstr>U 2.4</vt:lpstr>
      <vt:lpstr>U 3.1</vt:lpstr>
      <vt:lpstr>U 3.2</vt:lpstr>
      <vt:lpstr>Massnahmentabelle</vt:lpstr>
      <vt:lpstr>Grafik Kriterien_IST</vt:lpstr>
      <vt:lpstr>Grafik Kriterien_IST Legende</vt:lpstr>
      <vt:lpstr>Grafik Kriterien_IST_SOLL</vt:lpstr>
      <vt:lpstr>Grafik Indikatoren</vt:lpstr>
      <vt:lpstr>Liste_fuer_Grafik</vt:lpstr>
      <vt:lpstr>Massnahmentabelle!Impression_des_titres</vt:lpstr>
      <vt:lpstr>Anleitung!Zone_d_impression</vt:lpstr>
      <vt:lpstr>'G 1.1'!Zone_d_impression</vt:lpstr>
      <vt:lpstr>'G 1.2'!Zone_d_impression</vt:lpstr>
      <vt:lpstr>'G 1.3'!Zone_d_impression</vt:lpstr>
      <vt:lpstr>'G 2.1'!Zone_d_impression</vt:lpstr>
      <vt:lpstr>'G 2.2'!Zone_d_impression</vt:lpstr>
      <vt:lpstr>'G 2.3'!Zone_d_impression</vt:lpstr>
      <vt:lpstr>'G 2.4'!Zone_d_impression</vt:lpstr>
      <vt:lpstr>'G 3.1'!Zone_d_impression</vt:lpstr>
      <vt:lpstr>'G 3.2'!Zone_d_impression</vt:lpstr>
      <vt:lpstr>'Grafik Indikatoren'!Zone_d_impression</vt:lpstr>
      <vt:lpstr>'Grafik Kriterien_IST'!Zone_d_impression</vt:lpstr>
      <vt:lpstr>'Grafik Kriterien_IST Legende'!Zone_d_impression</vt:lpstr>
      <vt:lpstr>'Grafik Kriterien_IST_SOLL'!Zone_d_impression</vt:lpstr>
      <vt:lpstr>Liste_fuer_Grafik!Zone_d_impression</vt:lpstr>
      <vt:lpstr>Massnahmentabelle!Zone_d_impression</vt:lpstr>
      <vt:lpstr>Objektdaten!Zone_d_impression</vt:lpstr>
      <vt:lpstr>'T 1.1'!Zone_d_impression</vt:lpstr>
      <vt:lpstr>'T 1.2'!Zone_d_impression</vt:lpstr>
      <vt:lpstr>'T 1.3'!Zone_d_impression</vt:lpstr>
      <vt:lpstr>'U 1.1'!Zone_d_impression</vt:lpstr>
      <vt:lpstr>'U 1.2'!Zone_d_impression</vt:lpstr>
      <vt:lpstr>'U 1.3'!Zone_d_impression</vt:lpstr>
      <vt:lpstr>'U 1.4'!Zone_d_impression</vt:lpstr>
      <vt:lpstr>'U 1.5'!Zone_d_impression</vt:lpstr>
      <vt:lpstr>'U 2.1'!Zone_d_impression</vt:lpstr>
      <vt:lpstr>'U 2.2'!Zone_d_impression</vt:lpstr>
      <vt:lpstr>'U 2.3'!Zone_d_impression</vt:lpstr>
      <vt:lpstr>'U 2.4'!Zone_d_impression</vt:lpstr>
      <vt:lpstr>'U 3.1'!Zone_d_impression</vt:lpstr>
      <vt:lpstr>'U 3.2'!Zone_d_impression</vt:lpstr>
      <vt:lpstr>Übersicht!Zone_d_impression</vt:lpstr>
      <vt:lpstr>'W 1.1'!Zone_d_impression</vt:lpstr>
      <vt:lpstr>'W 1.2'!Zone_d_impression</vt:lpstr>
      <vt:lpstr>'W 2.1'!Zone_d_impression</vt:lpstr>
      <vt:lpstr>'W 2.2'!Zone_d_impression</vt:lpstr>
      <vt:lpstr>'W 2.3'!Zone_d_impression</vt:lpstr>
      <vt:lpstr>'W 3.1'!Zone_d_impression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2020-11-16T14:35:36Z</dcterms:modified>
</cp:coreProperties>
</file>